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autoCompressPictures="0"/>
  <bookViews>
    <workbookView xWindow="0" yWindow="0" windowWidth="23256" windowHeight="13176" activeTab="1"/>
  </bookViews>
  <sheets>
    <sheet name="Sheet2" sheetId="2" r:id="rId1"/>
    <sheet name="Sheet3" sheetId="3" r:id="rId2"/>
  </sheets>
  <externalReferences>
    <externalReference r:id="rId3"/>
    <externalReference r:id="rId4"/>
  </externalReferences>
  <calcPr calcId="125725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/>
  <c r="D20" s="1"/>
  <c r="D16"/>
  <c r="D14" i="2"/>
  <c r="D18" s="1"/>
  <c r="C14"/>
  <c r="C18" s="1"/>
  <c r="D12" i="3"/>
  <c r="D27"/>
  <c r="E27"/>
  <c r="F27"/>
  <c r="E12"/>
  <c r="F12"/>
  <c r="E13"/>
  <c r="F13"/>
  <c r="E14"/>
  <c r="F14"/>
  <c r="E15"/>
  <c r="F15"/>
  <c r="D17"/>
  <c r="E17"/>
  <c r="F17"/>
  <c r="D18"/>
  <c r="E18"/>
  <c r="F18"/>
  <c r="D19"/>
  <c r="E19"/>
  <c r="F19"/>
  <c r="D6"/>
  <c r="E6"/>
  <c r="F6"/>
  <c r="D7"/>
  <c r="E7"/>
  <c r="F7"/>
  <c r="D8"/>
  <c r="E8"/>
  <c r="F8"/>
  <c r="E9"/>
  <c r="F9"/>
  <c r="E18" i="2"/>
  <c r="D11"/>
  <c r="E11"/>
  <c r="D10"/>
  <c r="E10"/>
  <c r="C11"/>
  <c r="C10"/>
  <c r="C12"/>
  <c r="D12"/>
  <c r="E12"/>
  <c r="C13"/>
  <c r="D13"/>
  <c r="E13"/>
  <c r="E14"/>
  <c r="C15"/>
  <c r="D15"/>
  <c r="E15"/>
  <c r="C16"/>
  <c r="D16"/>
  <c r="E16"/>
  <c r="C17"/>
  <c r="D17"/>
  <c r="E17"/>
  <c r="C8"/>
  <c r="D8"/>
  <c r="E8"/>
  <c r="C5"/>
  <c r="D5"/>
  <c r="E5"/>
  <c r="C6"/>
  <c r="D6"/>
  <c r="E6"/>
  <c r="F5" i="3" l="1"/>
  <c r="E5"/>
  <c r="D9" i="2"/>
  <c r="D26" s="1"/>
  <c r="E9"/>
  <c r="E20" s="1"/>
  <c r="C9"/>
  <c r="C26" s="1"/>
  <c r="D5" i="3"/>
  <c r="D10" s="1"/>
  <c r="D11"/>
  <c r="D29" s="1"/>
  <c r="E7" i="2"/>
  <c r="D7"/>
  <c r="D25" s="1"/>
  <c r="C7"/>
  <c r="C25" s="1"/>
  <c r="E16" i="3"/>
  <c r="E11" s="1"/>
  <c r="E29" s="1"/>
  <c r="E30" s="1"/>
  <c r="F16"/>
  <c r="F11" s="1"/>
  <c r="F29" s="1"/>
  <c r="F30" s="1"/>
  <c r="D30" l="1"/>
  <c r="D31" s="1"/>
  <c r="E4" s="1"/>
  <c r="E31" s="1"/>
  <c r="F4" s="1"/>
  <c r="D21" i="2"/>
  <c r="C21"/>
  <c r="E26"/>
  <c r="E21"/>
  <c r="D20"/>
  <c r="D29"/>
  <c r="D28"/>
  <c r="C20"/>
  <c r="C28"/>
  <c r="C29"/>
  <c r="E25"/>
  <c r="E10" i="3" l="1"/>
  <c r="F10"/>
  <c r="F31"/>
  <c r="E28" i="2"/>
  <c r="E29"/>
</calcChain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<sst xmlns="http://schemas.openxmlformats.org/spreadsheetml/2006/main" count="77" uniqueCount="70">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</sst>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a%202-Proiectii%20financiare%20Cosm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heltuieli%20acceptate%20finantare%2012_lun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t prescurtat"/>
      <sheetName val="cont profit-pierdere"/>
      <sheetName val="cash-flow"/>
      <sheetName val="Buget cheltuieli"/>
      <sheetName val="Sursa finantare"/>
      <sheetName val="Sheet1"/>
      <sheetName val="Average Weighted Margin"/>
      <sheetName val="Break-Even"/>
      <sheetName val="Sheet1 (2)"/>
      <sheetName val="Cheltuieli Resursa Umana"/>
      <sheetName val="Sheet1 (3)"/>
    </sheetNames>
    <sheetDataSet>
      <sheetData sheetId="0"/>
      <sheetData sheetId="1">
        <row r="7">
          <cell r="C7">
            <v>100000</v>
          </cell>
          <cell r="D7">
            <v>144000</v>
          </cell>
          <cell r="E7">
            <v>168000</v>
          </cell>
        </row>
        <row r="8">
          <cell r="C8">
            <v>101804.9215</v>
          </cell>
          <cell r="D8">
            <v>9004.9073333333345</v>
          </cell>
          <cell r="E8">
            <v>9004.9073333333345</v>
          </cell>
        </row>
        <row r="10">
          <cell r="C10">
            <v>17060.599999999999</v>
          </cell>
          <cell r="D10">
            <v>24567.263999999999</v>
          </cell>
          <cell r="E10">
            <v>28661.807999999997</v>
          </cell>
        </row>
        <row r="12">
          <cell r="C12">
            <v>27965</v>
          </cell>
          <cell r="D12">
            <v>33558</v>
          </cell>
          <cell r="E12">
            <v>33558</v>
          </cell>
        </row>
        <row r="13">
          <cell r="C13">
            <v>4760</v>
          </cell>
          <cell r="D13">
            <v>5712</v>
          </cell>
          <cell r="E13">
            <v>5712</v>
          </cell>
        </row>
        <row r="14">
          <cell r="C14">
            <v>7000</v>
          </cell>
          <cell r="D14">
            <v>8400</v>
          </cell>
          <cell r="E14">
            <v>8400</v>
          </cell>
        </row>
        <row r="15">
          <cell r="C15">
            <v>500</v>
          </cell>
          <cell r="D15">
            <v>500</v>
          </cell>
          <cell r="E15">
            <v>500</v>
          </cell>
        </row>
        <row r="16">
          <cell r="C16">
            <v>1000</v>
          </cell>
          <cell r="D16">
            <v>1440</v>
          </cell>
          <cell r="E16">
            <v>1680</v>
          </cell>
        </row>
        <row r="17">
          <cell r="C17">
            <v>13108.280500000001</v>
          </cell>
          <cell r="D17">
            <v>9004.9073333333345</v>
          </cell>
          <cell r="E17">
            <v>9004.9073333333345</v>
          </cell>
        </row>
      </sheetData>
      <sheetData sheetId="2">
        <row r="11">
          <cell r="C11">
            <v>100000</v>
          </cell>
          <cell r="D11">
            <v>144000</v>
          </cell>
          <cell r="E11">
            <v>168000</v>
          </cell>
        </row>
        <row r="13">
          <cell r="C13">
            <v>200</v>
          </cell>
        </row>
        <row r="17">
          <cell r="C17">
            <v>17060.599999999999</v>
          </cell>
          <cell r="D17">
            <v>24567.263999999999</v>
          </cell>
          <cell r="E17">
            <v>28661.807999999997</v>
          </cell>
        </row>
        <row r="18">
          <cell r="D18">
            <v>53592</v>
          </cell>
          <cell r="E18">
            <v>53592</v>
          </cell>
        </row>
        <row r="19">
          <cell r="D19">
            <v>33558</v>
          </cell>
          <cell r="E19">
            <v>33558</v>
          </cell>
        </row>
        <row r="20">
          <cell r="D20">
            <v>5712</v>
          </cell>
          <cell r="E20">
            <v>5712</v>
          </cell>
        </row>
        <row r="21">
          <cell r="C21">
            <v>7000</v>
          </cell>
          <cell r="D21">
            <v>8400</v>
          </cell>
          <cell r="E21">
            <v>8400</v>
          </cell>
        </row>
        <row r="22">
          <cell r="C22">
            <v>500</v>
          </cell>
          <cell r="D22">
            <v>500</v>
          </cell>
          <cell r="E22">
            <v>500</v>
          </cell>
        </row>
      </sheetData>
      <sheetData sheetId="3">
        <row r="8">
          <cell r="F8">
            <v>1278</v>
          </cell>
          <cell r="I8">
            <v>12780</v>
          </cell>
        </row>
        <row r="9">
          <cell r="F9">
            <v>955</v>
          </cell>
          <cell r="I9">
            <v>9550</v>
          </cell>
        </row>
        <row r="10">
          <cell r="I10">
            <v>12780</v>
          </cell>
        </row>
        <row r="11">
          <cell r="I11">
            <v>9550</v>
          </cell>
        </row>
        <row r="14">
          <cell r="I14">
            <v>5000</v>
          </cell>
        </row>
        <row r="15">
          <cell r="I15">
            <v>6311.6409999999996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oaie1"/>
    </sheetNames>
    <sheetDataSet>
      <sheetData sheetId="0">
        <row r="106">
          <cell r="D106">
            <v>500</v>
          </cell>
          <cell r="E106">
            <v>85470.340000000011</v>
          </cell>
          <cell r="F106">
            <v>9500.83</v>
          </cell>
          <cell r="G106">
            <v>9500.83</v>
          </cell>
          <cell r="H106">
            <v>9500.83</v>
          </cell>
          <cell r="I106">
            <v>9500.83</v>
          </cell>
          <cell r="J106">
            <v>9500.83</v>
          </cell>
          <cell r="K106">
            <v>8238.5</v>
          </cell>
          <cell r="L106">
            <v>8238.5</v>
          </cell>
          <cell r="M106">
            <v>8238.5</v>
          </cell>
          <cell r="N106">
            <v>7738.5</v>
          </cell>
          <cell r="O106">
            <v>7738.5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opLeftCell="A4" workbookViewId="0">
      <selection activeCell="C18" sqref="C18:E18"/>
    </sheetView>
  </sheetViews>
  <sheetFormatPr defaultColWidth="44.109375" defaultRowHeight="14.4"/>
  <cols>
    <col min="1" max="1" width="4.88671875" customWidth="1"/>
    <col min="2" max="2" width="55" style="34" customWidth="1"/>
    <col min="3" max="5" width="18.44140625" customWidth="1"/>
  </cols>
  <sheetData>
    <row r="1" spans="1:5">
      <c r="A1" s="1"/>
      <c r="B1" s="26"/>
      <c r="C1" s="1"/>
      <c r="D1" s="1"/>
      <c r="E1" s="1"/>
    </row>
    <row r="2" spans="1:5" ht="15" thickBot="1">
      <c r="A2" s="1"/>
      <c r="B2" s="26" t="s">
        <v>58</v>
      </c>
      <c r="C2" s="1"/>
      <c r="D2" s="1"/>
      <c r="E2" s="1"/>
    </row>
    <row r="3" spans="1:5">
      <c r="A3" s="2"/>
      <c r="B3" s="27"/>
      <c r="C3" s="3" t="s">
        <v>3</v>
      </c>
      <c r="D3" s="3" t="s">
        <v>4</v>
      </c>
      <c r="E3" s="3" t="s">
        <v>69</v>
      </c>
    </row>
    <row r="4" spans="1:5">
      <c r="A4" s="4">
        <v>1</v>
      </c>
      <c r="B4" s="7" t="s">
        <v>5</v>
      </c>
      <c r="C4" s="5"/>
      <c r="D4" s="5"/>
      <c r="E4" s="5"/>
    </row>
    <row r="5" spans="1:5" ht="27.6">
      <c r="A5" s="4">
        <v>2</v>
      </c>
      <c r="B5" s="6" t="s">
        <v>6</v>
      </c>
      <c r="C5" s="42">
        <f>'[1]cont profit-pierdere'!C7</f>
        <v>100000</v>
      </c>
      <c r="D5" s="42">
        <f>'[1]cont profit-pierdere'!D7</f>
        <v>144000</v>
      </c>
      <c r="E5" s="42">
        <f>'[1]cont profit-pierdere'!E7</f>
        <v>168000</v>
      </c>
    </row>
    <row r="6" spans="1:5" ht="33.9" customHeight="1">
      <c r="A6" s="4">
        <v>3</v>
      </c>
      <c r="B6" s="7" t="s">
        <v>7</v>
      </c>
      <c r="C6" s="43">
        <f>'[1]cont profit-pierdere'!C8</f>
        <v>101804.9215</v>
      </c>
      <c r="D6" s="43">
        <f>'[1]cont profit-pierdere'!D8</f>
        <v>9004.9073333333345</v>
      </c>
      <c r="E6" s="43">
        <f>'[1]cont profit-pierdere'!E8</f>
        <v>9004.9073333333345</v>
      </c>
    </row>
    <row r="7" spans="1:5">
      <c r="A7" s="4">
        <v>4</v>
      </c>
      <c r="B7" s="28" t="s">
        <v>8</v>
      </c>
      <c r="C7" s="39">
        <f>C5+C6</f>
        <v>201804.9215</v>
      </c>
      <c r="D7" s="39">
        <f>D5+D6</f>
        <v>153004.90733333334</v>
      </c>
      <c r="E7" s="39">
        <f>E5+E6</f>
        <v>177004.90733333334</v>
      </c>
    </row>
    <row r="8" spans="1:5" ht="28.2">
      <c r="A8" s="4">
        <v>5</v>
      </c>
      <c r="B8" s="7" t="s">
        <v>9</v>
      </c>
      <c r="C8" s="43">
        <f>'[1]cont profit-pierdere'!C10</f>
        <v>17060.599999999999</v>
      </c>
      <c r="D8" s="43">
        <f>'[1]cont profit-pierdere'!D10</f>
        <v>24567.263999999999</v>
      </c>
      <c r="E8" s="43">
        <f>'[1]cont profit-pierdere'!E10</f>
        <v>28661.807999999997</v>
      </c>
    </row>
    <row r="9" spans="1:5">
      <c r="A9" s="4">
        <v>6</v>
      </c>
      <c r="B9" s="7" t="s">
        <v>10</v>
      </c>
      <c r="C9" s="38">
        <f>SUM(C10:C11)</f>
        <v>44660</v>
      </c>
      <c r="D9" s="38">
        <f t="shared" ref="D9:E9" si="0">SUM(D10:D11)</f>
        <v>53592</v>
      </c>
      <c r="E9" s="38">
        <f t="shared" si="0"/>
        <v>53592</v>
      </c>
    </row>
    <row r="10" spans="1:5">
      <c r="A10" s="4"/>
      <c r="B10" s="7" t="s">
        <v>64</v>
      </c>
      <c r="C10" s="43">
        <f>'[1]Buget cheltuieli'!$I$8+'[1]Buget cheltuieli'!$I$10</f>
        <v>25560</v>
      </c>
      <c r="D10" s="43">
        <f>'[1]Buget cheltuieli'!$F$8*2*12</f>
        <v>30672</v>
      </c>
      <c r="E10" s="43">
        <f>'[1]Buget cheltuieli'!$F$8*2*12</f>
        <v>30672</v>
      </c>
    </row>
    <row r="11" spans="1:5">
      <c r="A11" s="4"/>
      <c r="B11" s="7" t="s">
        <v>65</v>
      </c>
      <c r="C11" s="43">
        <f>'[1]Buget cheltuieli'!$I$9+'[1]Buget cheltuieli'!$I$11</f>
        <v>19100</v>
      </c>
      <c r="D11" s="43">
        <f>'[1]Buget cheltuieli'!$F$9*2*12</f>
        <v>22920</v>
      </c>
      <c r="E11" s="43">
        <f>'[1]Buget cheltuieli'!$F$9*2*12</f>
        <v>22920</v>
      </c>
    </row>
    <row r="12" spans="1:5" ht="15.6">
      <c r="A12" s="4">
        <v>7</v>
      </c>
      <c r="B12" s="29" t="s">
        <v>11</v>
      </c>
      <c r="C12" s="43">
        <f>'[1]cont profit-pierdere'!C12</f>
        <v>27965</v>
      </c>
      <c r="D12" s="43">
        <f>'[1]cont profit-pierdere'!D12</f>
        <v>33558</v>
      </c>
      <c r="E12" s="43">
        <f>'[1]cont profit-pierdere'!E12</f>
        <v>33558</v>
      </c>
    </row>
    <row r="13" spans="1:5" ht="15.6">
      <c r="A13" s="4">
        <v>8</v>
      </c>
      <c r="B13" s="29" t="s">
        <v>12</v>
      </c>
      <c r="C13" s="43">
        <f>'[1]cont profit-pierdere'!C13</f>
        <v>4760</v>
      </c>
      <c r="D13" s="43">
        <f>'[1]cont profit-pierdere'!D13</f>
        <v>5712</v>
      </c>
      <c r="E13" s="43">
        <f>'[1]cont profit-pierdere'!E13</f>
        <v>5712</v>
      </c>
    </row>
    <row r="14" spans="1:5" ht="28.2">
      <c r="A14" s="4">
        <v>9</v>
      </c>
      <c r="B14" s="8" t="s">
        <v>13</v>
      </c>
      <c r="C14" s="43">
        <f>'[1]cont profit-pierdere'!C14</f>
        <v>7000</v>
      </c>
      <c r="D14" s="43">
        <f>'[1]cont profit-pierdere'!D14</f>
        <v>8400</v>
      </c>
      <c r="E14" s="43">
        <f>'[1]cont profit-pierdere'!E14</f>
        <v>8400</v>
      </c>
    </row>
    <row r="15" spans="1:5">
      <c r="A15" s="4">
        <v>10</v>
      </c>
      <c r="B15" s="7" t="s">
        <v>14</v>
      </c>
      <c r="C15" s="43">
        <f>'[1]cont profit-pierdere'!C15</f>
        <v>500</v>
      </c>
      <c r="D15" s="43">
        <f>'[1]cont profit-pierdere'!D15</f>
        <v>500</v>
      </c>
      <c r="E15" s="43">
        <f>'[1]cont profit-pierdere'!E15</f>
        <v>500</v>
      </c>
    </row>
    <row r="16" spans="1:5">
      <c r="A16" s="4">
        <v>11</v>
      </c>
      <c r="B16" s="7" t="s">
        <v>15</v>
      </c>
      <c r="C16" s="43">
        <f>'[1]cont profit-pierdere'!C16</f>
        <v>1000</v>
      </c>
      <c r="D16" s="43">
        <f>'[1]cont profit-pierdere'!D16</f>
        <v>1440</v>
      </c>
      <c r="E16" s="43">
        <f>'[1]cont profit-pierdere'!E16</f>
        <v>1680</v>
      </c>
    </row>
    <row r="17" spans="1:5">
      <c r="A17" s="4">
        <v>12</v>
      </c>
      <c r="B17" s="7" t="s">
        <v>16</v>
      </c>
      <c r="C17" s="43">
        <f>'[1]cont profit-pierdere'!C17</f>
        <v>13108.280500000001</v>
      </c>
      <c r="D17" s="43">
        <f>'[1]cont profit-pierdere'!D17</f>
        <v>9004.9073333333345</v>
      </c>
      <c r="E17" s="43">
        <f>'[1]cont profit-pierdere'!E17</f>
        <v>9004.9073333333345</v>
      </c>
    </row>
    <row r="18" spans="1:5">
      <c r="A18" s="4">
        <v>13</v>
      </c>
      <c r="B18" s="28" t="s">
        <v>17</v>
      </c>
      <c r="C18" s="39">
        <f t="shared" ref="C18:E18" si="1">SUM(C8:C9)+SUM(C12:C17)</f>
        <v>116053.8805</v>
      </c>
      <c r="D18" s="39">
        <f t="shared" si="1"/>
        <v>136774.17133333333</v>
      </c>
      <c r="E18" s="39">
        <f t="shared" si="1"/>
        <v>141108.71533333333</v>
      </c>
    </row>
    <row r="19" spans="1:5">
      <c r="A19" s="4">
        <v>14</v>
      </c>
      <c r="B19" s="28" t="s">
        <v>18</v>
      </c>
      <c r="C19" s="5"/>
      <c r="D19" s="5"/>
      <c r="E19" s="5"/>
    </row>
    <row r="20" spans="1:5">
      <c r="A20" s="4">
        <v>15</v>
      </c>
      <c r="B20" s="7" t="s">
        <v>19</v>
      </c>
      <c r="C20" s="39">
        <f>IF(C7&gt;C18,C7-C18,0)</f>
        <v>85751.040999999997</v>
      </c>
      <c r="D20" s="39">
        <f>IF(D7&gt;D18,D7-D18,0)</f>
        <v>16230.736000000004</v>
      </c>
      <c r="E20" s="39">
        <f>IF(E7&gt;E18,E7-E18,0)</f>
        <v>35896.19200000001</v>
      </c>
    </row>
    <row r="21" spans="1:5">
      <c r="A21" s="4">
        <v>16</v>
      </c>
      <c r="B21" s="30" t="s">
        <v>59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>
      <c r="A22" s="4">
        <v>17</v>
      </c>
      <c r="B22" s="31" t="s">
        <v>20</v>
      </c>
      <c r="C22" s="5"/>
      <c r="D22" s="5"/>
      <c r="E22" s="5"/>
    </row>
    <row r="23" spans="1:5">
      <c r="A23" s="4">
        <v>18</v>
      </c>
      <c r="B23" s="30" t="s">
        <v>21</v>
      </c>
      <c r="C23" s="5"/>
      <c r="D23" s="5"/>
      <c r="E23" s="5"/>
    </row>
    <row r="24" spans="1:5">
      <c r="A24" s="4">
        <v>19</v>
      </c>
      <c r="B24" s="28" t="s">
        <v>22</v>
      </c>
      <c r="C24" s="5"/>
      <c r="D24" s="5"/>
      <c r="E24" s="5"/>
    </row>
    <row r="25" spans="1:5">
      <c r="A25" s="4">
        <v>20</v>
      </c>
      <c r="B25" s="31" t="s">
        <v>60</v>
      </c>
      <c r="C25" s="39">
        <f>C7+C22</f>
        <v>201804.9215</v>
      </c>
      <c r="D25" s="39">
        <f>D7+D22</f>
        <v>153004.90733333334</v>
      </c>
      <c r="E25" s="39">
        <f>E7+E22</f>
        <v>177004.90733333334</v>
      </c>
    </row>
    <row r="26" spans="1:5">
      <c r="A26" s="4">
        <v>21</v>
      </c>
      <c r="B26" s="31" t="s">
        <v>23</v>
      </c>
      <c r="C26" s="39">
        <f>C18+C23</f>
        <v>116053.8805</v>
      </c>
      <c r="D26" s="39">
        <f>D18+D23</f>
        <v>136774.17133333333</v>
      </c>
      <c r="E26" s="39">
        <f>E18+E23</f>
        <v>141108.71533333333</v>
      </c>
    </row>
    <row r="27" spans="1:5">
      <c r="A27" s="4">
        <v>22</v>
      </c>
      <c r="B27" s="31" t="s">
        <v>24</v>
      </c>
      <c r="C27" s="5"/>
      <c r="D27" s="5"/>
      <c r="E27" s="5"/>
    </row>
    <row r="28" spans="1:5">
      <c r="A28" s="4">
        <v>23</v>
      </c>
      <c r="B28" s="32" t="s">
        <v>63</v>
      </c>
      <c r="C28" s="40">
        <f>IF(C25&gt;C26,C25-C26,0)</f>
        <v>85751.040999999997</v>
      </c>
      <c r="D28" s="40">
        <f>IF(D25&gt;D26,D25-D26,0)</f>
        <v>16230.736000000004</v>
      </c>
      <c r="E28" s="40">
        <f>IF(E25&gt;E26,E25-E26,0)</f>
        <v>35896.19200000001</v>
      </c>
    </row>
    <row r="29" spans="1:5" ht="15" thickBot="1">
      <c r="A29" s="9">
        <v>24</v>
      </c>
      <c r="B29" s="33" t="s">
        <v>61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">
      <c r="B32" s="44" t="s">
        <v>66</v>
      </c>
      <c r="C32" s="45"/>
    </row>
    <row r="33" spans="2:3" ht="36">
      <c r="B33" s="46" t="s">
        <v>68</v>
      </c>
      <c r="C33" s="47"/>
    </row>
    <row r="34" spans="2:3" ht="36">
      <c r="B34" s="48" t="s">
        <v>67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J31"/>
  <sheetViews>
    <sheetView tabSelected="1" topLeftCell="A13" workbookViewId="0">
      <selection activeCell="D10" sqref="D10"/>
    </sheetView>
  </sheetViews>
  <sheetFormatPr defaultColWidth="8.88671875" defaultRowHeight="14.4"/>
  <cols>
    <col min="2" max="2" width="7.88671875" bestFit="1" customWidth="1"/>
    <col min="3" max="3" width="45.109375" customWidth="1"/>
    <col min="4" max="4" width="13.109375" customWidth="1"/>
    <col min="5" max="5" width="14.109375" customWidth="1"/>
    <col min="6" max="6" width="13.44140625" customWidth="1"/>
  </cols>
  <sheetData>
    <row r="1" spans="2:7" ht="15" thickBot="1"/>
    <row r="2" spans="2:7" ht="16.2" thickBot="1">
      <c r="B2" s="10"/>
      <c r="C2" s="11" t="s">
        <v>62</v>
      </c>
      <c r="D2" s="12"/>
      <c r="E2" s="12"/>
      <c r="F2" s="12"/>
    </row>
    <row r="3" spans="2:7" ht="30.75" customHeight="1" thickBot="1">
      <c r="B3" s="13" t="s">
        <v>25</v>
      </c>
      <c r="C3" s="11" t="s">
        <v>26</v>
      </c>
      <c r="D3" s="14" t="s">
        <v>2</v>
      </c>
      <c r="E3" s="14" t="s">
        <v>2</v>
      </c>
      <c r="F3" s="14" t="s">
        <v>3</v>
      </c>
    </row>
    <row r="4" spans="2:7" ht="38.25" customHeight="1" thickBot="1">
      <c r="B4" s="14" t="s">
        <v>27</v>
      </c>
      <c r="C4" s="11" t="s">
        <v>28</v>
      </c>
      <c r="D4" s="15">
        <v>0</v>
      </c>
      <c r="E4" s="15">
        <f>D31</f>
        <v>86951.040999999968</v>
      </c>
      <c r="F4" s="15">
        <f>E31</f>
        <v>104621.77699999997</v>
      </c>
    </row>
    <row r="5" spans="2:7" ht="16.2" thickBot="1">
      <c r="B5" s="14" t="s">
        <v>0</v>
      </c>
      <c r="C5" s="11" t="s">
        <v>29</v>
      </c>
      <c r="D5" s="15">
        <f>SUM(D6:D9)</f>
        <v>273866.99</v>
      </c>
      <c r="E5" s="15">
        <f>SUM(E6:E9)</f>
        <v>144000</v>
      </c>
      <c r="F5" s="15">
        <f>SUM(F6:F9)</f>
        <v>168000</v>
      </c>
    </row>
    <row r="6" spans="2:7" ht="16.2" thickBot="1">
      <c r="B6" s="16">
        <v>1</v>
      </c>
      <c r="C6" s="17" t="s">
        <v>30</v>
      </c>
      <c r="D6" s="15">
        <f>'[1]cash-flow'!C11</f>
        <v>100000</v>
      </c>
      <c r="E6" s="18">
        <f>'[1]cash-flow'!D11</f>
        <v>144000</v>
      </c>
      <c r="F6" s="18">
        <f>'[1]cash-flow'!E11</f>
        <v>168000</v>
      </c>
    </row>
    <row r="7" spans="2:7" ht="16.2" thickBot="1">
      <c r="B7" s="16">
        <v>2</v>
      </c>
      <c r="C7" s="17" t="s">
        <v>31</v>
      </c>
      <c r="D7" s="15">
        <f>'[1]cash-flow'!C12</f>
        <v>0</v>
      </c>
      <c r="E7" s="15">
        <f>'[1]cash-flow'!D12</f>
        <v>0</v>
      </c>
      <c r="F7" s="15">
        <f>'[1]cash-flow'!E12</f>
        <v>0</v>
      </c>
    </row>
    <row r="8" spans="2:7" ht="16.2" thickBot="1">
      <c r="B8" s="16">
        <v>3</v>
      </c>
      <c r="C8" s="17" t="s">
        <v>32</v>
      </c>
      <c r="D8" s="19">
        <f>'[1]cash-flow'!C13</f>
        <v>200</v>
      </c>
      <c r="E8" s="15">
        <f>'[1]cash-flow'!D13</f>
        <v>0</v>
      </c>
      <c r="F8" s="15">
        <f>'[1]cash-flow'!E13</f>
        <v>0</v>
      </c>
    </row>
    <row r="9" spans="2:7" ht="16.2" thickBot="1">
      <c r="B9" s="16">
        <v>4</v>
      </c>
      <c r="C9" s="20" t="s">
        <v>33</v>
      </c>
      <c r="D9" s="15">
        <f>SUM([2]Foaie1!$D$106:$O$106)</f>
        <v>173666.99000000002</v>
      </c>
      <c r="E9" s="15">
        <f>'[1]cash-flow'!D14</f>
        <v>0</v>
      </c>
      <c r="F9" s="15">
        <f>'[1]cash-flow'!E14</f>
        <v>0</v>
      </c>
      <c r="G9" s="21"/>
    </row>
    <row r="10" spans="2:7" ht="16.2" thickBot="1">
      <c r="B10" s="14"/>
      <c r="C10" s="11" t="s">
        <v>34</v>
      </c>
      <c r="D10" s="15">
        <f>D4+D5</f>
        <v>273866.99</v>
      </c>
      <c r="E10" s="15">
        <f>E4+E5</f>
        <v>230951.04099999997</v>
      </c>
      <c r="F10" s="15">
        <f>F4+F5</f>
        <v>272621.777</v>
      </c>
    </row>
    <row r="11" spans="2:7" ht="16.2" thickBot="1">
      <c r="B11" s="14" t="s">
        <v>1</v>
      </c>
      <c r="C11" s="11" t="s">
        <v>35</v>
      </c>
      <c r="D11" s="15">
        <f>SUM(D12:D19)</f>
        <v>13248.958999999999</v>
      </c>
      <c r="E11" s="15">
        <f>SUM(E12:E19)</f>
        <v>126329.264</v>
      </c>
      <c r="F11" s="15">
        <f>SUM(F12:F19)</f>
        <v>130423.80799999999</v>
      </c>
    </row>
    <row r="12" spans="2:7" ht="31.8" thickBot="1">
      <c r="B12" s="16">
        <v>1</v>
      </c>
      <c r="C12" s="17" t="s">
        <v>36</v>
      </c>
      <c r="D12" s="15">
        <f>'[1]cash-flow'!C17-'[1]Buget cheltuieli'!$I$15</f>
        <v>10748.958999999999</v>
      </c>
      <c r="E12" s="15">
        <f>'[1]cash-flow'!D17</f>
        <v>24567.263999999999</v>
      </c>
      <c r="F12" s="15">
        <f>'[1]cash-flow'!E17</f>
        <v>28661.807999999997</v>
      </c>
    </row>
    <row r="13" spans="2:7" ht="16.2" thickBot="1">
      <c r="B13" s="16">
        <v>2</v>
      </c>
      <c r="C13" s="17" t="s">
        <v>10</v>
      </c>
      <c r="D13" s="35">
        <v>0</v>
      </c>
      <c r="E13" s="35">
        <f>'[1]cash-flow'!D18</f>
        <v>53592</v>
      </c>
      <c r="F13" s="35">
        <f>'[1]cash-flow'!E18</f>
        <v>53592</v>
      </c>
    </row>
    <row r="14" spans="2:7" ht="16.2" thickBot="1">
      <c r="B14" s="16">
        <v>3</v>
      </c>
      <c r="C14" s="17" t="s">
        <v>11</v>
      </c>
      <c r="D14" s="35">
        <v>0</v>
      </c>
      <c r="E14" s="35">
        <f>'[1]cash-flow'!D19</f>
        <v>33558</v>
      </c>
      <c r="F14" s="35">
        <f>'[1]cash-flow'!E19</f>
        <v>33558</v>
      </c>
    </row>
    <row r="15" spans="2:7" ht="16.2" thickBot="1">
      <c r="B15" s="16">
        <v>4</v>
      </c>
      <c r="C15" s="17" t="s">
        <v>12</v>
      </c>
      <c r="D15" s="36">
        <v>0</v>
      </c>
      <c r="E15" s="35">
        <f>'[1]cash-flow'!D20</f>
        <v>5712</v>
      </c>
      <c r="F15" s="35">
        <f>'[1]cash-flow'!E20</f>
        <v>5712</v>
      </c>
    </row>
    <row r="16" spans="2:7" ht="47.4" thickBot="1">
      <c r="B16" s="16">
        <v>5</v>
      </c>
      <c r="C16" s="17" t="s">
        <v>37</v>
      </c>
      <c r="D16" s="35">
        <f>'[1]cash-flow'!C21-'[1]Buget cheltuieli'!$I$14</f>
        <v>2000</v>
      </c>
      <c r="E16" s="35">
        <f>'[1]cash-flow'!D21</f>
        <v>8400</v>
      </c>
      <c r="F16" s="35">
        <f>'[1]cash-flow'!E21</f>
        <v>8400</v>
      </c>
    </row>
    <row r="17" spans="2:10" ht="16.2" thickBot="1">
      <c r="B17" s="16">
        <v>6</v>
      </c>
      <c r="C17" s="17" t="s">
        <v>14</v>
      </c>
      <c r="D17" s="35">
        <f>'[1]cash-flow'!C22</f>
        <v>500</v>
      </c>
      <c r="E17" s="37">
        <f>'[1]cash-flow'!D22</f>
        <v>500</v>
      </c>
      <c r="F17" s="35">
        <f>'[1]cash-flow'!E22</f>
        <v>500</v>
      </c>
    </row>
    <row r="18" spans="2:10" ht="16.2" thickBot="1">
      <c r="B18" s="16">
        <v>7</v>
      </c>
      <c r="C18" s="17" t="s">
        <v>38</v>
      </c>
      <c r="D18" s="15">
        <f>'[1]cash-flow'!C23</f>
        <v>0</v>
      </c>
      <c r="E18" s="15">
        <f>'[1]cash-flow'!D23</f>
        <v>0</v>
      </c>
      <c r="F18" s="15">
        <f>'[1]cash-flow'!E23</f>
        <v>0</v>
      </c>
    </row>
    <row r="19" spans="2:10" ht="16.2" thickBot="1">
      <c r="B19" s="16">
        <v>8</v>
      </c>
      <c r="C19" s="17" t="s">
        <v>16</v>
      </c>
      <c r="D19" s="15">
        <f>'[1]cash-flow'!C24</f>
        <v>0</v>
      </c>
      <c r="E19" s="15">
        <f>'[1]cash-flow'!D24</f>
        <v>0</v>
      </c>
      <c r="F19" s="15">
        <f>'[1]cash-flow'!E24</f>
        <v>0</v>
      </c>
    </row>
    <row r="20" spans="2:10" ht="31.8" thickBot="1">
      <c r="B20" s="14" t="s">
        <v>39</v>
      </c>
      <c r="C20" s="11" t="s">
        <v>40</v>
      </c>
      <c r="D20" s="15">
        <f>D9</f>
        <v>173666.99000000002</v>
      </c>
      <c r="E20" s="15">
        <v>0</v>
      </c>
      <c r="F20" s="15">
        <v>0</v>
      </c>
      <c r="G20" s="21"/>
      <c r="H20" s="21"/>
      <c r="I20" s="22"/>
      <c r="J20" s="23"/>
    </row>
    <row r="21" spans="2:10" ht="16.2" thickBot="1">
      <c r="B21" s="14" t="s">
        <v>41</v>
      </c>
      <c r="C21" s="11" t="s">
        <v>42</v>
      </c>
      <c r="D21" s="15"/>
      <c r="E21" s="15"/>
      <c r="F21" s="15"/>
    </row>
    <row r="22" spans="2:10" ht="16.2" thickBot="1">
      <c r="B22" s="16"/>
      <c r="C22" s="17" t="s">
        <v>43</v>
      </c>
      <c r="D22" s="15"/>
      <c r="E22" s="15"/>
      <c r="F22" s="15"/>
    </row>
    <row r="23" spans="2:10" ht="16.2" thickBot="1">
      <c r="B23" s="16"/>
      <c r="C23" s="17" t="s">
        <v>44</v>
      </c>
      <c r="D23" s="15"/>
      <c r="E23" s="15"/>
      <c r="F23" s="15"/>
    </row>
    <row r="24" spans="2:10" ht="16.2" thickBot="1">
      <c r="B24" s="24" t="s">
        <v>45</v>
      </c>
      <c r="C24" s="25" t="s">
        <v>46</v>
      </c>
      <c r="D24" s="15"/>
      <c r="E24" s="15"/>
      <c r="F24" s="15"/>
    </row>
    <row r="25" spans="2:10" ht="16.2" thickBot="1">
      <c r="B25" s="16">
        <v>1</v>
      </c>
      <c r="C25" s="17" t="s">
        <v>47</v>
      </c>
      <c r="D25" s="15"/>
      <c r="E25" s="15"/>
      <c r="F25" s="15"/>
    </row>
    <row r="26" spans="2:10" ht="16.2" thickBot="1">
      <c r="B26" s="16">
        <v>2</v>
      </c>
      <c r="C26" s="17" t="s">
        <v>48</v>
      </c>
      <c r="D26" s="15"/>
      <c r="E26" s="15"/>
      <c r="F26" s="15"/>
    </row>
    <row r="27" spans="2:10" ht="16.2" thickBot="1">
      <c r="B27" s="16">
        <v>3</v>
      </c>
      <c r="C27" s="17" t="s">
        <v>49</v>
      </c>
      <c r="D27" s="15">
        <f>Sheet3!D6*0.01</f>
        <v>1000</v>
      </c>
      <c r="E27" s="15">
        <f>Sheet3!E6*0.01</f>
        <v>1440</v>
      </c>
      <c r="F27" s="15">
        <f>Sheet3!F6*0.01</f>
        <v>1680</v>
      </c>
    </row>
    <row r="28" spans="2:10" ht="16.2" thickBot="1">
      <c r="B28" s="24" t="s">
        <v>50</v>
      </c>
      <c r="C28" s="25" t="s">
        <v>51</v>
      </c>
      <c r="D28" s="15"/>
      <c r="E28" s="15"/>
      <c r="F28" s="15"/>
    </row>
    <row r="29" spans="2:10" ht="16.2" thickBot="1">
      <c r="B29" s="14" t="s">
        <v>52</v>
      </c>
      <c r="C29" s="11" t="s">
        <v>53</v>
      </c>
      <c r="D29" s="15">
        <f>D11+D20+D21+D24+D28</f>
        <v>186915.94900000002</v>
      </c>
      <c r="E29" s="15">
        <f>E11+E20+E21+E24+E28</f>
        <v>126329.264</v>
      </c>
      <c r="F29" s="15">
        <f>F11+F20+F21+F24+F28</f>
        <v>130423.80799999999</v>
      </c>
    </row>
    <row r="30" spans="2:10" ht="16.2" thickBot="1">
      <c r="B30" s="14" t="s">
        <v>54</v>
      </c>
      <c r="C30" s="11" t="s">
        <v>55</v>
      </c>
      <c r="D30" s="15">
        <f>D5-D29</f>
        <v>86951.040999999968</v>
      </c>
      <c r="E30" s="15">
        <f>E5-E29</f>
        <v>17670.736000000004</v>
      </c>
      <c r="F30" s="15">
        <f>F5-F29</f>
        <v>37576.19200000001</v>
      </c>
    </row>
    <row r="31" spans="2:10" ht="16.2" thickBot="1">
      <c r="B31" s="14" t="s">
        <v>56</v>
      </c>
      <c r="C31" s="11" t="s">
        <v>57</v>
      </c>
      <c r="D31" s="15">
        <f>D4+D30</f>
        <v>86951.040999999968</v>
      </c>
      <c r="E31" s="15">
        <f>E4+E30</f>
        <v>104621.77699999997</v>
      </c>
      <c r="F31" s="15">
        <f>F4+F30</f>
        <v>142197.96899999998</v>
      </c>
    </row>
  </sheetData>
  <pageMargins left="0.7" right="0.7" top="0.31" bottom="0.34" header="0.3" footer="0.3"/>
  <pageSetup paperSize="9" scale="90" orientation="landscape" horizontalDpi="4294967295" verticalDpi="4294967295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Sorin Balanescu</cp:lastModifiedBy>
  <cp:lastPrinted>2018-11-19T14:01:27Z</cp:lastPrinted>
  <dcterms:created xsi:type="dcterms:W3CDTF">2017-06-26T10:50:26Z</dcterms:created>
  <dcterms:modified xsi:type="dcterms:W3CDTF">2018-11-19T14:38:04Z</dcterms:modified>
</cp:coreProperties>
</file>