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2760" yWindow="-32760" windowWidth="15600" windowHeight="7275" tabRatio="630" firstSheet="3" activeTab="3"/>
  </bookViews>
  <sheets>
    <sheet name="1.Buget" sheetId="1" r:id="rId1"/>
    <sheet name="2. Echipamente, utilaje &amp; soft" sheetId="11" r:id="rId2"/>
    <sheet name="3. Cheltuieli Resurse Umane" sheetId="7" r:id="rId3"/>
    <sheet name="4. Cheltuieli materiale&amp; ob inv" sheetId="10" r:id="rId4"/>
    <sheet name="5.Cheltuieli Utilitati &amp; Altele" sheetId="8" r:id="rId5"/>
    <sheet name="6. Venituri" sheetId="9" r:id="rId6"/>
    <sheet name="Cont de profit" sheetId="6" r:id="rId7"/>
    <sheet name="Prev. Bilant" sheetId="3" state="hidden" r:id="rId8"/>
    <sheet name="7. CashFlow" sheetId="4" r:id="rId9"/>
  </sheets>
  <calcPr calcId="124519"/>
</workbook>
</file>

<file path=xl/calcChain.xml><?xml version="1.0" encoding="utf-8"?>
<calcChain xmlns="http://schemas.openxmlformats.org/spreadsheetml/2006/main">
  <c r="J38" i="1"/>
  <c r="F32" i="11"/>
  <c r="E32"/>
  <c r="D32"/>
  <c r="F31"/>
  <c r="E31"/>
  <c r="D31"/>
  <c r="F30"/>
  <c r="E30"/>
  <c r="D30"/>
  <c r="F29"/>
  <c r="E29"/>
  <c r="D29"/>
  <c r="C29"/>
  <c r="C30"/>
  <c r="C31"/>
  <c r="C32"/>
  <c r="F9"/>
  <c r="C9"/>
  <c r="E16" i="6"/>
  <c r="E7" s="1"/>
  <c r="D16"/>
  <c r="F16"/>
  <c r="F7" s="1"/>
  <c r="F8" s="1"/>
  <c r="U9" i="9"/>
  <c r="V9"/>
  <c r="X9"/>
  <c r="N9"/>
  <c r="O9"/>
  <c r="Q9"/>
  <c r="U8"/>
  <c r="V8"/>
  <c r="X8"/>
  <c r="N8"/>
  <c r="O8"/>
  <c r="Q8"/>
  <c r="U7"/>
  <c r="V7"/>
  <c r="N7"/>
  <c r="O7"/>
  <c r="E31" i="8"/>
  <c r="U31"/>
  <c r="V31" s="1"/>
  <c r="D31"/>
  <c r="C31"/>
  <c r="S31"/>
  <c r="E20"/>
  <c r="U20"/>
  <c r="V20" s="1"/>
  <c r="E19"/>
  <c r="M19" s="1"/>
  <c r="N19" s="1"/>
  <c r="D20"/>
  <c r="D19"/>
  <c r="C20"/>
  <c r="K20"/>
  <c r="C19"/>
  <c r="S19"/>
  <c r="E7"/>
  <c r="M7"/>
  <c r="U7" s="1"/>
  <c r="V7" s="1"/>
  <c r="D7"/>
  <c r="C7"/>
  <c r="S7" s="1"/>
  <c r="F30" i="10"/>
  <c r="E30"/>
  <c r="C30"/>
  <c r="U30" s="1"/>
  <c r="F19"/>
  <c r="F18"/>
  <c r="F17"/>
  <c r="F16"/>
  <c r="F15"/>
  <c r="F14"/>
  <c r="F13"/>
  <c r="F12"/>
  <c r="F11"/>
  <c r="E11"/>
  <c r="G11"/>
  <c r="E12"/>
  <c r="E13"/>
  <c r="G13" s="1"/>
  <c r="E14"/>
  <c r="E15"/>
  <c r="G15"/>
  <c r="E16"/>
  <c r="G16"/>
  <c r="E17"/>
  <c r="E18"/>
  <c r="E19"/>
  <c r="G19"/>
  <c r="C11"/>
  <c r="C12"/>
  <c r="C13"/>
  <c r="C14"/>
  <c r="C15"/>
  <c r="C16"/>
  <c r="C17"/>
  <c r="C18"/>
  <c r="C19"/>
  <c r="E8" i="7"/>
  <c r="E18" s="1"/>
  <c r="G8"/>
  <c r="E9"/>
  <c r="E19" s="1"/>
  <c r="E10"/>
  <c r="E20" s="1"/>
  <c r="C29"/>
  <c r="C30"/>
  <c r="C31"/>
  <c r="C18"/>
  <c r="C19"/>
  <c r="C20"/>
  <c r="J34" i="1"/>
  <c r="J35"/>
  <c r="J36"/>
  <c r="J37"/>
  <c r="J18"/>
  <c r="J19"/>
  <c r="J20"/>
  <c r="K37"/>
  <c r="K36"/>
  <c r="K35"/>
  <c r="K27"/>
  <c r="K29"/>
  <c r="K30"/>
  <c r="J27"/>
  <c r="J29"/>
  <c r="J30"/>
  <c r="K18"/>
  <c r="K19"/>
  <c r="K20"/>
  <c r="J15"/>
  <c r="K15"/>
  <c r="H30"/>
  <c r="I30"/>
  <c r="H29"/>
  <c r="I29"/>
  <c r="H28"/>
  <c r="H27"/>
  <c r="I27"/>
  <c r="G30"/>
  <c r="G29"/>
  <c r="G28"/>
  <c r="I28"/>
  <c r="G27"/>
  <c r="G26"/>
  <c r="H26"/>
  <c r="I26"/>
  <c r="Y40" i="11"/>
  <c r="P40"/>
  <c r="Q40"/>
  <c r="R40"/>
  <c r="G40"/>
  <c r="Z39"/>
  <c r="Y39"/>
  <c r="P39"/>
  <c r="G39"/>
  <c r="H39"/>
  <c r="I39"/>
  <c r="Y38"/>
  <c r="Z38"/>
  <c r="P38"/>
  <c r="G38"/>
  <c r="Y37"/>
  <c r="Z37"/>
  <c r="AA37"/>
  <c r="P37"/>
  <c r="G37"/>
  <c r="H37"/>
  <c r="I37"/>
  <c r="Y36"/>
  <c r="Z36"/>
  <c r="AA36"/>
  <c r="P36"/>
  <c r="Q36"/>
  <c r="R36"/>
  <c r="G36"/>
  <c r="H36"/>
  <c r="I36"/>
  <c r="Y35"/>
  <c r="P35"/>
  <c r="G35"/>
  <c r="H35" s="1"/>
  <c r="I35" s="1"/>
  <c r="Y34"/>
  <c r="Z34"/>
  <c r="AA34"/>
  <c r="P34"/>
  <c r="Q34"/>
  <c r="G34"/>
  <c r="Y33"/>
  <c r="Z33"/>
  <c r="AA33"/>
  <c r="P33"/>
  <c r="Q33"/>
  <c r="R33"/>
  <c r="G33"/>
  <c r="Y32"/>
  <c r="Z32"/>
  <c r="AA32"/>
  <c r="P32"/>
  <c r="Q32"/>
  <c r="R32"/>
  <c r="G32"/>
  <c r="Y31"/>
  <c r="P31"/>
  <c r="Q31"/>
  <c r="G31"/>
  <c r="Y30"/>
  <c r="P30"/>
  <c r="G30"/>
  <c r="H30"/>
  <c r="Y29"/>
  <c r="Z29"/>
  <c r="P29"/>
  <c r="G29"/>
  <c r="H29" s="1"/>
  <c r="Y20"/>
  <c r="P20"/>
  <c r="G20"/>
  <c r="Y19"/>
  <c r="P19"/>
  <c r="G19"/>
  <c r="Y18"/>
  <c r="Z18"/>
  <c r="P18"/>
  <c r="Q18"/>
  <c r="G18"/>
  <c r="Y17"/>
  <c r="P17"/>
  <c r="G17"/>
  <c r="H17"/>
  <c r="I17"/>
  <c r="Y16"/>
  <c r="Z16"/>
  <c r="P16"/>
  <c r="G16"/>
  <c r="Y15"/>
  <c r="Z15"/>
  <c r="Q15"/>
  <c r="R15"/>
  <c r="P15"/>
  <c r="G15"/>
  <c r="Y14"/>
  <c r="Z14"/>
  <c r="P14"/>
  <c r="Q14"/>
  <c r="R14"/>
  <c r="G14"/>
  <c r="Y13"/>
  <c r="P13"/>
  <c r="Q13"/>
  <c r="R13"/>
  <c r="G13"/>
  <c r="H13"/>
  <c r="Y12"/>
  <c r="Z12"/>
  <c r="P12"/>
  <c r="Q12"/>
  <c r="G12"/>
  <c r="Y11"/>
  <c r="AA11"/>
  <c r="Z11"/>
  <c r="P11"/>
  <c r="Q11"/>
  <c r="R11"/>
  <c r="G11"/>
  <c r="Y10"/>
  <c r="P10"/>
  <c r="R10"/>
  <c r="Q10"/>
  <c r="G10"/>
  <c r="H10"/>
  <c r="I10"/>
  <c r="Y41" i="10"/>
  <c r="Y40"/>
  <c r="Z40"/>
  <c r="Y39"/>
  <c r="Y38"/>
  <c r="Y37"/>
  <c r="Z37"/>
  <c r="AA37"/>
  <c r="Y36"/>
  <c r="Y35"/>
  <c r="Z34"/>
  <c r="AA34"/>
  <c r="Y34"/>
  <c r="Y33"/>
  <c r="Z33"/>
  <c r="AA33"/>
  <c r="Y32"/>
  <c r="Y31"/>
  <c r="P41"/>
  <c r="Q41"/>
  <c r="R41"/>
  <c r="P40"/>
  <c r="Q40"/>
  <c r="P39"/>
  <c r="P38"/>
  <c r="P37"/>
  <c r="Q37"/>
  <c r="P36"/>
  <c r="Q36"/>
  <c r="P35"/>
  <c r="Q35"/>
  <c r="Q34"/>
  <c r="P34"/>
  <c r="R34"/>
  <c r="P33"/>
  <c r="R33"/>
  <c r="Q33"/>
  <c r="P32"/>
  <c r="Q32"/>
  <c r="R32"/>
  <c r="P31"/>
  <c r="Y22"/>
  <c r="AA22"/>
  <c r="Z22"/>
  <c r="Y21"/>
  <c r="Z21"/>
  <c r="AA21"/>
  <c r="Y20"/>
  <c r="Z20"/>
  <c r="AA20"/>
  <c r="Y19"/>
  <c r="Y18"/>
  <c r="Z18"/>
  <c r="AA18"/>
  <c r="Y17"/>
  <c r="Z17"/>
  <c r="Y16"/>
  <c r="Z16"/>
  <c r="AA16"/>
  <c r="Y15"/>
  <c r="Z15"/>
  <c r="Y14"/>
  <c r="AA14"/>
  <c r="Z14"/>
  <c r="Y13"/>
  <c r="Z13"/>
  <c r="AA13"/>
  <c r="Y12"/>
  <c r="Y11"/>
  <c r="P22"/>
  <c r="R22"/>
  <c r="Q22"/>
  <c r="P21"/>
  <c r="Q21"/>
  <c r="R21"/>
  <c r="P20"/>
  <c r="Q20"/>
  <c r="R20"/>
  <c r="P19"/>
  <c r="P18"/>
  <c r="Q18"/>
  <c r="P17"/>
  <c r="R17"/>
  <c r="Q17"/>
  <c r="P16"/>
  <c r="Q16"/>
  <c r="R16"/>
  <c r="P15"/>
  <c r="Q15"/>
  <c r="R15"/>
  <c r="P14"/>
  <c r="P13"/>
  <c r="Q13"/>
  <c r="R13"/>
  <c r="P12"/>
  <c r="R12"/>
  <c r="Q12"/>
  <c r="P11"/>
  <c r="L9" i="7"/>
  <c r="L18"/>
  <c r="G24" i="1"/>
  <c r="G37"/>
  <c r="G14" i="10"/>
  <c r="G17"/>
  <c r="G12"/>
  <c r="G19" i="1"/>
  <c r="I19"/>
  <c r="G18"/>
  <c r="I18"/>
  <c r="G29" i="3"/>
  <c r="G40"/>
  <c r="G41"/>
  <c r="H29"/>
  <c r="H40"/>
  <c r="H41"/>
  <c r="F29"/>
  <c r="F40"/>
  <c r="F41"/>
  <c r="G25" i="1"/>
  <c r="G38"/>
  <c r="G43"/>
  <c r="G39"/>
  <c r="G42"/>
  <c r="E19" i="4"/>
  <c r="F19"/>
  <c r="D19"/>
  <c r="D13" s="1"/>
  <c r="G31" i="1"/>
  <c r="H31"/>
  <c r="I31"/>
  <c r="G32"/>
  <c r="G33"/>
  <c r="G44"/>
  <c r="G23"/>
  <c r="E23" i="6"/>
  <c r="F23"/>
  <c r="V34" i="8"/>
  <c r="W34"/>
  <c r="X34"/>
  <c r="V33"/>
  <c r="W33"/>
  <c r="X33"/>
  <c r="V32"/>
  <c r="W32"/>
  <c r="X32"/>
  <c r="V24"/>
  <c r="W24"/>
  <c r="X24"/>
  <c r="V23"/>
  <c r="W23"/>
  <c r="X23"/>
  <c r="V22"/>
  <c r="V21"/>
  <c r="W21"/>
  <c r="V12"/>
  <c r="V11"/>
  <c r="W11"/>
  <c r="V10"/>
  <c r="V9"/>
  <c r="W9"/>
  <c r="V8"/>
  <c r="N34"/>
  <c r="N33"/>
  <c r="N32"/>
  <c r="O32"/>
  <c r="P32"/>
  <c r="N24"/>
  <c r="N23"/>
  <c r="O23"/>
  <c r="P23"/>
  <c r="N22"/>
  <c r="N21"/>
  <c r="O21"/>
  <c r="P21"/>
  <c r="N12"/>
  <c r="O12"/>
  <c r="P12"/>
  <c r="N11"/>
  <c r="O11"/>
  <c r="P11"/>
  <c r="N10"/>
  <c r="O10"/>
  <c r="P10"/>
  <c r="N9"/>
  <c r="N8"/>
  <c r="O8"/>
  <c r="G33" i="7"/>
  <c r="G32"/>
  <c r="G22"/>
  <c r="G21"/>
  <c r="G41" i="10"/>
  <c r="G40"/>
  <c r="G39"/>
  <c r="G38"/>
  <c r="H38"/>
  <c r="I38"/>
  <c r="G37"/>
  <c r="H37"/>
  <c r="G36"/>
  <c r="G35"/>
  <c r="H35"/>
  <c r="G34"/>
  <c r="G33"/>
  <c r="H33"/>
  <c r="I33"/>
  <c r="G32"/>
  <c r="G31"/>
  <c r="H31"/>
  <c r="G18"/>
  <c r="G20"/>
  <c r="H20"/>
  <c r="G21"/>
  <c r="H21"/>
  <c r="G22"/>
  <c r="H22"/>
  <c r="H7" i="9"/>
  <c r="H14"/>
  <c r="H8"/>
  <c r="J8"/>
  <c r="H9"/>
  <c r="J9"/>
  <c r="V13"/>
  <c r="X13"/>
  <c r="V12"/>
  <c r="X12"/>
  <c r="V11"/>
  <c r="X11"/>
  <c r="V10"/>
  <c r="X10"/>
  <c r="V6"/>
  <c r="X6"/>
  <c r="O13"/>
  <c r="Q13"/>
  <c r="O12"/>
  <c r="Q12"/>
  <c r="O11"/>
  <c r="Q11"/>
  <c r="O10"/>
  <c r="O6"/>
  <c r="H10"/>
  <c r="J10"/>
  <c r="H11"/>
  <c r="J11"/>
  <c r="H12"/>
  <c r="J12"/>
  <c r="H13"/>
  <c r="J13"/>
  <c r="H6"/>
  <c r="J6"/>
  <c r="I14"/>
  <c r="G9" i="7"/>
  <c r="G10"/>
  <c r="G11"/>
  <c r="G12"/>
  <c r="G36" i="1"/>
  <c r="H36"/>
  <c r="I36"/>
  <c r="G40"/>
  <c r="H40"/>
  <c r="I40"/>
  <c r="G41"/>
  <c r="H41"/>
  <c r="I41"/>
  <c r="F34" i="8"/>
  <c r="G34"/>
  <c r="H34"/>
  <c r="F33"/>
  <c r="F32"/>
  <c r="G32"/>
  <c r="H32"/>
  <c r="F21"/>
  <c r="G21"/>
  <c r="H21"/>
  <c r="F22"/>
  <c r="F23"/>
  <c r="G23"/>
  <c r="H23"/>
  <c r="F24"/>
  <c r="F8"/>
  <c r="G8"/>
  <c r="H8"/>
  <c r="F9"/>
  <c r="F10"/>
  <c r="G10"/>
  <c r="H10"/>
  <c r="F11"/>
  <c r="F12"/>
  <c r="G22"/>
  <c r="G10" i="1"/>
  <c r="G20"/>
  <c r="G22"/>
  <c r="G21"/>
  <c r="I21"/>
  <c r="G13"/>
  <c r="H13"/>
  <c r="G14"/>
  <c r="G15"/>
  <c r="G16"/>
  <c r="H16"/>
  <c r="G7"/>
  <c r="H7"/>
  <c r="G8"/>
  <c r="G9"/>
  <c r="O33" i="8"/>
  <c r="P33"/>
  <c r="W22"/>
  <c r="X22"/>
  <c r="W10"/>
  <c r="X10"/>
  <c r="Q10" i="9"/>
  <c r="P14"/>
  <c r="G6" i="1"/>
  <c r="G11"/>
  <c r="G34"/>
  <c r="G12"/>
  <c r="D23" i="6"/>
  <c r="F19" i="3"/>
  <c r="F22"/>
  <c r="W14" i="9"/>
  <c r="H22" i="1"/>
  <c r="H36" i="10"/>
  <c r="H39" i="1"/>
  <c r="I39"/>
  <c r="G35"/>
  <c r="H23"/>
  <c r="H25"/>
  <c r="H24"/>
  <c r="I24"/>
  <c r="L12" i="7"/>
  <c r="L11"/>
  <c r="L13"/>
  <c r="X21" i="8"/>
  <c r="G33"/>
  <c r="E20" i="4"/>
  <c r="G13" i="3"/>
  <c r="G23"/>
  <c r="H13"/>
  <c r="F20" i="4"/>
  <c r="F13" i="3"/>
  <c r="F23"/>
  <c r="G25"/>
  <c r="F25"/>
  <c r="H25"/>
  <c r="D20" i="4"/>
  <c r="G19" i="3"/>
  <c r="H19"/>
  <c r="H22"/>
  <c r="H10" i="1"/>
  <c r="I10"/>
  <c r="H33" i="8"/>
  <c r="G22" i="3"/>
  <c r="G9" i="8"/>
  <c r="H9"/>
  <c r="G24"/>
  <c r="H24"/>
  <c r="O24"/>
  <c r="P24"/>
  <c r="H41" i="10"/>
  <c r="I41"/>
  <c r="G12" i="8"/>
  <c r="H12"/>
  <c r="O22"/>
  <c r="H9" i="1"/>
  <c r="H32" i="10"/>
  <c r="I32"/>
  <c r="H34"/>
  <c r="I34"/>
  <c r="H40"/>
  <c r="I40"/>
  <c r="P41" i="11"/>
  <c r="Z30"/>
  <c r="AA30"/>
  <c r="Z31"/>
  <c r="AA31"/>
  <c r="H34"/>
  <c r="I34"/>
  <c r="Q35"/>
  <c r="R35"/>
  <c r="Q19"/>
  <c r="R19"/>
  <c r="H16"/>
  <c r="I16"/>
  <c r="Q29"/>
  <c r="R29"/>
  <c r="H40"/>
  <c r="I40"/>
  <c r="Z10"/>
  <c r="AA10"/>
  <c r="AA18"/>
  <c r="H31"/>
  <c r="I31" s="1"/>
  <c r="I32"/>
  <c r="Q37"/>
  <c r="R37"/>
  <c r="Q39"/>
  <c r="R39"/>
  <c r="R31"/>
  <c r="Y41"/>
  <c r="Q30"/>
  <c r="H33"/>
  <c r="I33" s="1"/>
  <c r="Z35"/>
  <c r="AA35"/>
  <c r="Q38"/>
  <c r="R38"/>
  <c r="G41"/>
  <c r="H11"/>
  <c r="Q16"/>
  <c r="R16"/>
  <c r="H19"/>
  <c r="I19"/>
  <c r="H12"/>
  <c r="I12"/>
  <c r="Q17"/>
  <c r="R17"/>
  <c r="H20"/>
  <c r="I20"/>
  <c r="H15"/>
  <c r="I15"/>
  <c r="Z17"/>
  <c r="AA17"/>
  <c r="Q20"/>
  <c r="R20"/>
  <c r="H39" i="10"/>
  <c r="R36"/>
  <c r="Z36"/>
  <c r="AA36"/>
  <c r="Z32"/>
  <c r="AA32"/>
  <c r="Y23"/>
  <c r="AA40"/>
  <c r="Z35"/>
  <c r="AA35"/>
  <c r="Z38"/>
  <c r="AA38"/>
  <c r="Z31"/>
  <c r="AA31"/>
  <c r="Z39"/>
  <c r="AA39"/>
  <c r="R37"/>
  <c r="Q38"/>
  <c r="R38"/>
  <c r="Q31"/>
  <c r="R31"/>
  <c r="Q39"/>
  <c r="R39"/>
  <c r="P23"/>
  <c r="I31"/>
  <c r="I21"/>
  <c r="AA17"/>
  <c r="I22"/>
  <c r="I35"/>
  <c r="Q14"/>
  <c r="R14"/>
  <c r="Z11"/>
  <c r="Z19"/>
  <c r="AA19"/>
  <c r="Z12"/>
  <c r="AA12"/>
  <c r="R18"/>
  <c r="Q11"/>
  <c r="R11"/>
  <c r="Q19"/>
  <c r="R19"/>
  <c r="R30" i="11"/>
  <c r="Z23" i="10"/>
  <c r="AA11"/>
  <c r="Q23"/>
  <c r="R23"/>
  <c r="O34" i="8"/>
  <c r="P34"/>
  <c r="H37" i="1"/>
  <c r="I37"/>
  <c r="O9" i="8"/>
  <c r="P9"/>
  <c r="P22"/>
  <c r="H23" i="3"/>
  <c r="H18" i="10"/>
  <c r="I18" s="1"/>
  <c r="W8" i="8"/>
  <c r="X8"/>
  <c r="I37" i="10"/>
  <c r="I16" i="1"/>
  <c r="I36" i="10"/>
  <c r="I39"/>
  <c r="W12" i="8"/>
  <c r="X12"/>
  <c r="I20" i="10"/>
  <c r="G11" i="8"/>
  <c r="H11"/>
  <c r="H22"/>
  <c r="H42" i="1"/>
  <c r="I42"/>
  <c r="Z41" i="10"/>
  <c r="AA41"/>
  <c r="H14" i="11"/>
  <c r="I14"/>
  <c r="H18"/>
  <c r="I18"/>
  <c r="H38"/>
  <c r="I38"/>
  <c r="AA15" i="10"/>
  <c r="AA23"/>
  <c r="R35"/>
  <c r="R40"/>
  <c r="AA12" i="11"/>
  <c r="AA15"/>
  <c r="R18"/>
  <c r="H35" i="1"/>
  <c r="I35"/>
  <c r="I9"/>
  <c r="I20"/>
  <c r="I22"/>
  <c r="I15"/>
  <c r="H8"/>
  <c r="I8"/>
  <c r="I7"/>
  <c r="L15" i="7"/>
  <c r="H34" i="1"/>
  <c r="L17" i="7"/>
  <c r="L19"/>
  <c r="L16"/>
  <c r="H38" i="1"/>
  <c r="H43"/>
  <c r="L30" i="10"/>
  <c r="P9" i="11"/>
  <c r="Y9"/>
  <c r="G9"/>
  <c r="G21" s="1"/>
  <c r="Q9"/>
  <c r="Q6" i="9"/>
  <c r="F31" i="8"/>
  <c r="G31" s="1"/>
  <c r="F20"/>
  <c r="F19"/>
  <c r="G19" s="1"/>
  <c r="I34" i="1"/>
  <c r="G20" i="8"/>
  <c r="H20"/>
  <c r="F7"/>
  <c r="F13"/>
  <c r="G30" i="10"/>
  <c r="H30"/>
  <c r="H42" s="1"/>
  <c r="H11"/>
  <c r="H16"/>
  <c r="I16"/>
  <c r="H15"/>
  <c r="I15"/>
  <c r="H19"/>
  <c r="I19"/>
  <c r="H12"/>
  <c r="I12"/>
  <c r="H14"/>
  <c r="I14"/>
  <c r="H17"/>
  <c r="I17"/>
  <c r="G13" i="7"/>
  <c r="D10" i="6" s="1"/>
  <c r="K28" i="1"/>
  <c r="J28"/>
  <c r="J26"/>
  <c r="K26"/>
  <c r="I25"/>
  <c r="G17"/>
  <c r="H14"/>
  <c r="I14"/>
  <c r="K31"/>
  <c r="J31"/>
  <c r="H12"/>
  <c r="I12"/>
  <c r="I13"/>
  <c r="I23"/>
  <c r="J24"/>
  <c r="K24"/>
  <c r="H6"/>
  <c r="H11"/>
  <c r="Z9" i="11"/>
  <c r="R9"/>
  <c r="K34" i="1"/>
  <c r="G7" i="8"/>
  <c r="H7"/>
  <c r="G42" i="10"/>
  <c r="J25" i="1"/>
  <c r="K25"/>
  <c r="K14"/>
  <c r="J14"/>
  <c r="J12"/>
  <c r="K12"/>
  <c r="H17"/>
  <c r="I17"/>
  <c r="K13"/>
  <c r="J13"/>
  <c r="J23"/>
  <c r="K23"/>
  <c r="I6"/>
  <c r="J6"/>
  <c r="J44"/>
  <c r="I11"/>
  <c r="K6"/>
  <c r="O14" i="9"/>
  <c r="O30" i="10"/>
  <c r="P30" s="1"/>
  <c r="Q7" i="9"/>
  <c r="Q14"/>
  <c r="V14"/>
  <c r="X30" i="10"/>
  <c r="Y30"/>
  <c r="Z30" s="1"/>
  <c r="X7" i="9"/>
  <c r="X14"/>
  <c r="J7"/>
  <c r="J14"/>
  <c r="I30" i="10"/>
  <c r="I42" s="1"/>
  <c r="D9" i="6" s="1"/>
  <c r="H32" i="1"/>
  <c r="H33"/>
  <c r="H44"/>
  <c r="I38"/>
  <c r="D8" i="4"/>
  <c r="D6" i="6"/>
  <c r="D8" s="1"/>
  <c r="E6"/>
  <c r="E8" s="1"/>
  <c r="E8" i="4"/>
  <c r="E7" s="1"/>
  <c r="Y42" i="10"/>
  <c r="F8" i="4"/>
  <c r="F7"/>
  <c r="F6" i="6"/>
  <c r="I32" i="1"/>
  <c r="I43"/>
  <c r="K38"/>
  <c r="K32"/>
  <c r="K44"/>
  <c r="I33"/>
  <c r="D7" i="6"/>
  <c r="I44" i="1"/>
  <c r="D22" i="4"/>
  <c r="D11" s="1"/>
  <c r="D7" s="1"/>
  <c r="J46" i="1"/>
  <c r="J48"/>
  <c r="K46"/>
  <c r="N7" i="8"/>
  <c r="N13" s="1"/>
  <c r="S20"/>
  <c r="X9"/>
  <c r="X11"/>
  <c r="H13"/>
  <c r="D12" i="6"/>
  <c r="G13" i="8"/>
  <c r="P8"/>
  <c r="F25"/>
  <c r="K7"/>
  <c r="K19"/>
  <c r="U19"/>
  <c r="V19"/>
  <c r="V25" s="1"/>
  <c r="K31"/>
  <c r="M20"/>
  <c r="N20" s="1"/>
  <c r="M31"/>
  <c r="N31"/>
  <c r="O31" s="1"/>
  <c r="I11" i="11"/>
  <c r="I13"/>
  <c r="AA39"/>
  <c r="Y21"/>
  <c r="R12"/>
  <c r="R21"/>
  <c r="Q21"/>
  <c r="AA29"/>
  <c r="I30"/>
  <c r="P21"/>
  <c r="AA14"/>
  <c r="Z13"/>
  <c r="AA13"/>
  <c r="AA16"/>
  <c r="Z20"/>
  <c r="AA20"/>
  <c r="R34"/>
  <c r="R41"/>
  <c r="AA38"/>
  <c r="Z40"/>
  <c r="Z41"/>
  <c r="AA9"/>
  <c r="H9"/>
  <c r="H21"/>
  <c r="Q41"/>
  <c r="Z19"/>
  <c r="AA19"/>
  <c r="O7" i="8"/>
  <c r="N35"/>
  <c r="W19"/>
  <c r="I9" i="11"/>
  <c r="I21" s="1"/>
  <c r="AA40"/>
  <c r="Z21"/>
  <c r="AA21"/>
  <c r="AA41"/>
  <c r="P7" i="8"/>
  <c r="P13" s="1"/>
  <c r="E12" i="6" s="1"/>
  <c r="E17" i="4" s="1"/>
  <c r="O13" i="8"/>
  <c r="X19"/>
  <c r="O35" l="1"/>
  <c r="P31"/>
  <c r="P35" s="1"/>
  <c r="E11" i="6" s="1"/>
  <c r="E16" i="4" s="1"/>
  <c r="O20" i="8"/>
  <c r="P20" s="1"/>
  <c r="D12" i="4"/>
  <c r="E30" i="6"/>
  <c r="E24"/>
  <c r="Z42" i="10"/>
  <c r="AA30"/>
  <c r="AA42" s="1"/>
  <c r="F9" i="6" s="1"/>
  <c r="E30" i="7"/>
  <c r="G30" s="1"/>
  <c r="G19"/>
  <c r="G18"/>
  <c r="E29"/>
  <c r="G29" s="1"/>
  <c r="W20" i="8"/>
  <c r="X20" s="1"/>
  <c r="X25" s="1"/>
  <c r="F13" i="6" s="1"/>
  <c r="F18" i="4" s="1"/>
  <c r="W25" i="8"/>
  <c r="D24" i="6"/>
  <c r="D30"/>
  <c r="P42" i="10"/>
  <c r="Q30"/>
  <c r="Q42" s="1"/>
  <c r="R30"/>
  <c r="R42" s="1"/>
  <c r="E9" i="6" s="1"/>
  <c r="G25" i="8"/>
  <c r="H19"/>
  <c r="H25" s="1"/>
  <c r="D13" i="6" s="1"/>
  <c r="G35" i="8"/>
  <c r="H31"/>
  <c r="H35" s="1"/>
  <c r="D11" i="6" s="1"/>
  <c r="I29" i="11"/>
  <c r="I41" s="1"/>
  <c r="H41"/>
  <c r="E31" i="7"/>
  <c r="G31" s="1"/>
  <c r="G20"/>
  <c r="G23" i="10"/>
  <c r="H13"/>
  <c r="I13" s="1"/>
  <c r="W7" i="8"/>
  <c r="W13" s="1"/>
  <c r="V13"/>
  <c r="X7"/>
  <c r="X13" s="1"/>
  <c r="F12" i="6" s="1"/>
  <c r="F17" i="4" s="1"/>
  <c r="O19" i="8"/>
  <c r="O25" s="1"/>
  <c r="N25"/>
  <c r="W31"/>
  <c r="W35" s="1"/>
  <c r="V35"/>
  <c r="F24" i="6"/>
  <c r="F30"/>
  <c r="D17"/>
  <c r="D25" s="1"/>
  <c r="H23" i="10"/>
  <c r="I11"/>
  <c r="F35" i="8"/>
  <c r="D29" i="4" l="1"/>
  <c r="D26" s="1"/>
  <c r="D31" s="1"/>
  <c r="D32" s="1"/>
  <c r="D33" s="1"/>
  <c r="E6" s="1"/>
  <c r="D27" i="6"/>
  <c r="D32" s="1"/>
  <c r="D26"/>
  <c r="F14" i="4"/>
  <c r="E29"/>
  <c r="E26" s="1"/>
  <c r="I23" i="10"/>
  <c r="X31" i="8"/>
  <c r="X35" s="1"/>
  <c r="F11" i="6" s="1"/>
  <c r="F16" i="4" s="1"/>
  <c r="P19" i="8"/>
  <c r="P25" s="1"/>
  <c r="E13" i="6" s="1"/>
  <c r="E18" i="4" s="1"/>
  <c r="G34" i="7"/>
  <c r="F10" i="6" s="1"/>
  <c r="F15" i="4" s="1"/>
  <c r="F29"/>
  <c r="F26" s="1"/>
  <c r="E17" i="6"/>
  <c r="E14" i="4"/>
  <c r="D19" i="6"/>
  <c r="G23" i="7"/>
  <c r="E10" i="6" s="1"/>
  <c r="E15" i="4" s="1"/>
  <c r="E25" i="6" l="1"/>
  <c r="E19"/>
  <c r="E12" i="4"/>
  <c r="F13"/>
  <c r="F31" s="1"/>
  <c r="F32" s="1"/>
  <c r="E13"/>
  <c r="E31" s="1"/>
  <c r="E32" s="1"/>
  <c r="E33" s="1"/>
  <c r="F6" s="1"/>
  <c r="F17" i="6"/>
  <c r="D33"/>
  <c r="F12" i="4" l="1"/>
  <c r="F33"/>
  <c r="F25" i="6"/>
  <c r="F19"/>
  <c r="E26"/>
  <c r="E27"/>
  <c r="F27" l="1"/>
  <c r="F26"/>
  <c r="E32"/>
  <c r="E33"/>
  <c r="F32" l="1"/>
  <c r="F33"/>
</calcChain>
</file>

<file path=xl/sharedStrings.xml><?xml version="1.0" encoding="utf-8"?>
<sst xmlns="http://schemas.openxmlformats.org/spreadsheetml/2006/main" count="498" uniqueCount="225">
  <si>
    <t>Nr. Ctr.</t>
  </si>
  <si>
    <t>UM</t>
  </si>
  <si>
    <t>Total</t>
  </si>
  <si>
    <t>Valoarea totală fara TVA - lei</t>
  </si>
  <si>
    <t>Nr. rd.</t>
  </si>
  <si>
    <t>perioada</t>
  </si>
  <si>
    <t>A</t>
  </si>
  <si>
    <t>B</t>
  </si>
  <si>
    <t xml:space="preserve">ACTIVE IMOBILIZATE                         </t>
  </si>
  <si>
    <t xml:space="preserve">ACTIVE IMOBILIZATE - TOTAL (rd. 01+02+ 03)                             </t>
  </si>
  <si>
    <t xml:space="preserve">ACTIVE CIRCULANTE                          </t>
  </si>
  <si>
    <t>ACTIVE CIRCULANTE - TOTAL (rd. 05+06+07+ 08)</t>
  </si>
  <si>
    <t>CHELTUIELI ÎN AVANS (ct. 471)</t>
  </si>
  <si>
    <t>ACTIVE CIRCULANTEE/DATORII CURENTE NETE (rd. 09 +10-11)</t>
  </si>
  <si>
    <t>TOTAL ACTIVE MINUS DATORII CURENTE (rd. 04 + 09)</t>
  </si>
  <si>
    <t>1.Subvenţii pentru investiţii</t>
  </si>
  <si>
    <t xml:space="preserve">2.Venituri înregistrate în avans (ct. 472)                              </t>
  </si>
  <si>
    <t xml:space="preserve">CAPITAL ŞI REZERVE                         </t>
  </si>
  <si>
    <t>1. capital subscris vărsat (ct. 1012)</t>
  </si>
  <si>
    <r>
      <t xml:space="preserve">V. PROFITUL SAU PIERDEREA        REPORTAT(Ă) </t>
    </r>
    <r>
      <rPr>
        <sz val="11"/>
        <color indexed="8"/>
        <rFont val="Times New Roman"/>
        <family val="1"/>
      </rPr>
      <t>(ct. 117)</t>
    </r>
    <r>
      <rPr>
        <b/>
        <sz val="11"/>
        <color indexed="8"/>
        <rFont val="Times New Roman"/>
        <family val="1"/>
      </rPr>
      <t xml:space="preserve">  </t>
    </r>
  </si>
  <si>
    <r>
      <t xml:space="preserve">VI. PROFITUL SAU PIERDEREA  EXERCIŢIULUI FINANCIAR </t>
    </r>
    <r>
      <rPr>
        <sz val="11"/>
        <color indexed="8"/>
        <rFont val="Times New Roman"/>
        <family val="1"/>
      </rPr>
      <t>(ct. 121)</t>
    </r>
    <r>
      <rPr>
        <b/>
        <sz val="11"/>
        <color indexed="8"/>
        <rFont val="Times New Roman"/>
        <family val="1"/>
      </rPr>
      <t xml:space="preserve"> </t>
    </r>
  </si>
  <si>
    <t>Repartizarea profitului (ct. 129)</t>
  </si>
  <si>
    <t>AN 2019</t>
  </si>
  <si>
    <t>AN 2020</t>
  </si>
  <si>
    <t>VENITURI DIN EXPLOATARE – TOTAL rd.2+3</t>
  </si>
  <si>
    <t>Cheltuieli cu materii prime/marfuri şi materiale consumabile aferente activităţii desfaşurate</t>
  </si>
  <si>
    <t>Salarii (inclusiv cheltuielile aferente)</t>
  </si>
  <si>
    <t>Chirii</t>
  </si>
  <si>
    <t>Utilităţi</t>
  </si>
  <si>
    <t>Asigurări</t>
  </si>
  <si>
    <t>Impozite, taxe şi vărsăminte asimilate,  Impozitul pe profit</t>
  </si>
  <si>
    <t>Alte cheltuieli</t>
  </si>
  <si>
    <t>PROFITUL SAU PIERDEREA DIN EXPLOATARE:</t>
  </si>
  <si>
    <t xml:space="preserve">VENITURI FINANCIARE – TOTAL </t>
  </si>
  <si>
    <t>CHELTUIELI FINANCIARE - TOTAL</t>
  </si>
  <si>
    <t>18. PROFITUL SAU PIERDEREA BRUT(Ă):</t>
  </si>
  <si>
    <t>Nr. crt.</t>
  </si>
  <si>
    <t>Explicaţii / lună</t>
  </si>
  <si>
    <t>I</t>
  </si>
  <si>
    <t>Sold iniţial disponibil (casă şi bancă)</t>
  </si>
  <si>
    <t>Intrări de lichidităţi (1+2+3+4)</t>
  </si>
  <si>
    <t>din vânzări</t>
  </si>
  <si>
    <t>din credite primite</t>
  </si>
  <si>
    <t>alte intrări de numerar (aport propriu, etc.)</t>
  </si>
  <si>
    <t>Alocaţie Financiară nerambursabilă</t>
  </si>
  <si>
    <t>Total disponibil (I+A)</t>
  </si>
  <si>
    <t>Utilizari numerar din exploatare</t>
  </si>
  <si>
    <t>Cheltuieli cu materii prime şi materiale consumabile aferente activităţii desfaşurate</t>
  </si>
  <si>
    <t>Costuri funcţionare birou, Cheltuieli de marketing, Servicii cu terţii, Reparaţii/Întreţinere</t>
  </si>
  <si>
    <t>Impozite, taxe şi vărsăminte asimilate</t>
  </si>
  <si>
    <t>C</t>
  </si>
  <si>
    <t>Cheltuieli pentru investiţii (Valoarea totală a proiectului)</t>
  </si>
  <si>
    <t>D</t>
  </si>
  <si>
    <t xml:space="preserve">Credite </t>
  </si>
  <si>
    <t>rambursări rate de credit scadente</t>
  </si>
  <si>
    <t>dobânzi şi comisioane</t>
  </si>
  <si>
    <t>E</t>
  </si>
  <si>
    <t>Plăţi/încasări pentru impozite şi taxe (1-2+3)</t>
  </si>
  <si>
    <t>Plăţi TVA</t>
  </si>
  <si>
    <t>Rambursări TVA</t>
  </si>
  <si>
    <t>Impozit pe profit/cifră de afaceri</t>
  </si>
  <si>
    <t>F</t>
  </si>
  <si>
    <t>Dividende</t>
  </si>
  <si>
    <t>G</t>
  </si>
  <si>
    <t>Total utilizări numerar (B+C+D+E+F)</t>
  </si>
  <si>
    <t>H</t>
  </si>
  <si>
    <t>Flux net de lichidităţi (A-G)</t>
  </si>
  <si>
    <t>II</t>
  </si>
  <si>
    <t>Sold final disponibil (I+H)</t>
  </si>
  <si>
    <t>2. capital subscris nevărsat (ct. 1011)</t>
  </si>
  <si>
    <r>
      <t xml:space="preserve">III. REZERVE DIN REEVALUARE </t>
    </r>
    <r>
      <rPr>
        <sz val="11"/>
        <color indexed="8"/>
        <rFont val="Times New Roman"/>
        <family val="1"/>
      </rPr>
      <t>(ct. 105)</t>
    </r>
  </si>
  <si>
    <t>SOLD C</t>
  </si>
  <si>
    <t>SOLD D</t>
  </si>
  <si>
    <t>CAPITALURI - TOTAL  (rd. 18+21+22+23+24-25+26-27-28)</t>
  </si>
  <si>
    <r>
      <t>Alte elemente de capitaluri proprii</t>
    </r>
    <r>
      <rPr>
        <sz val="11"/>
        <color indexed="8"/>
        <rFont val="Times New Roman"/>
        <family val="1"/>
      </rPr>
      <t xml:space="preserve"> (ct. 1031)</t>
    </r>
  </si>
  <si>
    <r>
      <t>IV. REZERVE</t>
    </r>
    <r>
      <rPr>
        <sz val="11"/>
        <color indexed="8"/>
        <rFont val="Times New Roman"/>
        <family val="1"/>
      </rPr>
      <t xml:space="preserve"> (ct. 106)</t>
    </r>
  </si>
  <si>
    <t>BUGET</t>
  </si>
  <si>
    <t xml:space="preserve">Valoarea TVA
</t>
  </si>
  <si>
    <t>Valoare totala cu TVA</t>
  </si>
  <si>
    <t>Denumire utilaje/echipamente/servicii/alte cheltuieli</t>
  </si>
  <si>
    <t>Cantitate</t>
  </si>
  <si>
    <t>PU (fara tva)</t>
  </si>
  <si>
    <t>TOTAL capitol bugetar Echipamente/Utilaje</t>
  </si>
  <si>
    <t>TOTAL capitol bugetar Software</t>
  </si>
  <si>
    <t>TOTAL  GENERAL</t>
  </si>
  <si>
    <t>nr. crt.</t>
  </si>
  <si>
    <t>nr. luni</t>
  </si>
  <si>
    <t>UTILITATI</t>
  </si>
  <si>
    <t>denumire utilitati</t>
  </si>
  <si>
    <t>tva</t>
  </si>
  <si>
    <t>valoare totala fara tva</t>
  </si>
  <si>
    <t>valoare totala cu tva</t>
  </si>
  <si>
    <t xml:space="preserve">Total </t>
  </si>
  <si>
    <t>SERVICII</t>
  </si>
  <si>
    <t>denumire servicii</t>
  </si>
  <si>
    <t>TOTAL capitol bugetar Cheltuieli salariale</t>
  </si>
  <si>
    <t>valoare consum lunar fara tva</t>
  </si>
  <si>
    <t>valoare servicii lunare fara tva</t>
  </si>
  <si>
    <t>Functia</t>
  </si>
  <si>
    <t>Numar persoane</t>
  </si>
  <si>
    <t>Numar luni (bugetate)</t>
  </si>
  <si>
    <t>Total cheltuiala salariala</t>
  </si>
  <si>
    <t>Total  cheltuieli salariale</t>
  </si>
  <si>
    <t>Cheltuiala salariala lunara per angajat (inclusiv impozit pe venit, contributii sociale angajat si angajator)</t>
  </si>
  <si>
    <t>Denumire produs/ serviciu</t>
  </si>
  <si>
    <t>AN 1</t>
  </si>
  <si>
    <t>AN 2</t>
  </si>
  <si>
    <t>Cantitate estimată, lunar</t>
  </si>
  <si>
    <t>PROIECTIE VENITURI</t>
  </si>
  <si>
    <t>AN 3</t>
  </si>
  <si>
    <t>Numar luni</t>
  </si>
  <si>
    <t>Denumire cheltuială</t>
  </si>
  <si>
    <t>Preț unitar fara tva (lei)</t>
  </si>
  <si>
    <t>Valoare estimata fara tva (lei)</t>
  </si>
  <si>
    <t>Valoare tva (lei)</t>
  </si>
  <si>
    <t>Valoare estimată inclusiv tva, AN 1 (lei)</t>
  </si>
  <si>
    <t>Valoare estimată inclusiv tva, AN 2 (lei)</t>
  </si>
  <si>
    <t>Valoare estimată inclusiv tva, AN 3 (lei)</t>
  </si>
  <si>
    <t>Valoare medie lunara (fara tva)</t>
  </si>
  <si>
    <t>Valoare medie anuala (fara tva)</t>
  </si>
  <si>
    <t>Valoare cu tva</t>
  </si>
  <si>
    <t>AN 2021</t>
  </si>
  <si>
    <t>CHIRII</t>
  </si>
  <si>
    <t xml:space="preserve">denumire </t>
  </si>
  <si>
    <t>Costuri funcţionare birou, Cheltuieli de marketing, Reparaţii/Întreţinere (Servicii)</t>
  </si>
  <si>
    <t>CHELTUIELI TOTALE  (RD.13+18)</t>
  </si>
  <si>
    <t xml:space="preserve"> Pierdere  (Rd. 21-20)</t>
  </si>
  <si>
    <t>Alte venituri din exploatare</t>
  </si>
  <si>
    <t xml:space="preserve"> Profit  (Rd. 20-21)</t>
  </si>
  <si>
    <t>Profit (RD.4-13)</t>
  </si>
  <si>
    <t>PROFITUL SAU PIERDEREA FINANCIAR(Ă) (RD.17-18)</t>
  </si>
  <si>
    <t>VENITURI TOTALE  (RD.4+17)</t>
  </si>
  <si>
    <t>TOTAL CHELTUIELI (RD.5-12)</t>
  </si>
  <si>
    <t>TOTAL capitol bugetar Alte cheltuieli (utilitati, servicii, chirii)</t>
  </si>
  <si>
    <t>Venituri din exploatare</t>
  </si>
  <si>
    <t>Pierdere (RD.13-4)</t>
  </si>
  <si>
    <t>CASH-FLOW</t>
  </si>
  <si>
    <t>CONT DE PROFIT SI PIERDERI</t>
  </si>
  <si>
    <t>BILANT PREVIZIONAT</t>
  </si>
  <si>
    <t>Taxe angajat</t>
  </si>
  <si>
    <t>%</t>
  </si>
  <si>
    <t>Baza impozit</t>
  </si>
  <si>
    <t>Total contributii sociale angajat</t>
  </si>
  <si>
    <t>Deducere (520 lei)</t>
  </si>
  <si>
    <t>CASS (sanatate)</t>
  </si>
  <si>
    <t>CAS (pensie)</t>
  </si>
  <si>
    <t>Impozit pe venit</t>
  </si>
  <si>
    <t>Venit net</t>
  </si>
  <si>
    <t>Salariu tarifar orar</t>
  </si>
  <si>
    <t>Total venit brut</t>
  </si>
  <si>
    <t>Numar ore/luna</t>
  </si>
  <si>
    <t>Contributie asiguratorie pentru munca (angajator)</t>
  </si>
  <si>
    <t>Total cheltuieli salariale</t>
  </si>
  <si>
    <t>Calculator salarii</t>
  </si>
  <si>
    <r>
      <t>I. IMOBILIZĂRI NECORPORALE</t>
    </r>
    <r>
      <rPr>
        <sz val="11"/>
        <color indexed="8"/>
        <rFont val="Times New Roman"/>
        <family val="1"/>
      </rPr>
      <t xml:space="preserve">  (ct.201+203+205+206+2071+4094+208-280-290)</t>
    </r>
  </si>
  <si>
    <r>
      <t>II. IMOBILIZĂRI CORPORALE</t>
    </r>
    <r>
      <rPr>
        <sz val="11"/>
        <color indexed="8"/>
        <rFont val="Times New Roman"/>
        <family val="1"/>
      </rPr>
      <t xml:space="preserve"> (ct.211+212+213+214+215+216+217+223+224+227+231
+235+4093-281-291-2931-2935)</t>
    </r>
  </si>
  <si>
    <t xml:space="preserve">    </t>
  </si>
  <si>
    <r>
      <t>III. IMOBILIZĂRI FINANCIARE</t>
    </r>
    <r>
      <rPr>
        <sz val="11"/>
        <color indexed="8"/>
        <rFont val="Times New Roman"/>
        <family val="1"/>
      </rPr>
      <t xml:space="preserve"> (ct.261+262+263+265+266+267* - 296* )</t>
    </r>
  </si>
  <si>
    <r>
      <t xml:space="preserve">I. STOCURI </t>
    </r>
    <r>
      <rPr>
        <sz val="11"/>
        <color indexed="8"/>
        <rFont val="Times New Roman"/>
        <family val="1"/>
      </rPr>
      <t>(ct.301+302+303+321+322+/-308+323+326+327+328+331+332+341+345
+346+347+/-348+351+354+356+357+358+361+/-368+371+/-378+381+/-388+4091-391- 392-393-394-395-396-397-398 - din ct.4428)</t>
    </r>
  </si>
  <si>
    <r>
      <t xml:space="preserve">II. CREANŢE </t>
    </r>
    <r>
      <rPr>
        <sz val="11"/>
        <color indexed="8"/>
        <rFont val="Times New Roman"/>
        <family val="1"/>
      </rPr>
      <t>(ct.267*-296*+4092+411+413+418+425+4282+431**+437**+4382+441**+4424+din
ct.4428**+444**+445+446**+447**+4482+451**+453**+456**+4582+461+4662+473** - 491 - 495 - 496+5187)</t>
    </r>
  </si>
  <si>
    <r>
      <t xml:space="preserve">III. INVESTIŢII </t>
    </r>
    <r>
      <rPr>
        <b/>
        <sz val="11"/>
        <color indexed="8"/>
        <rFont val="Times New Roman"/>
        <family val="1"/>
      </rPr>
      <t xml:space="preserve"> PE TERMEN SCURT</t>
    </r>
    <r>
      <rPr>
        <sz val="11"/>
        <color indexed="8"/>
        <rFont val="Times New Roman"/>
        <family val="1"/>
      </rPr>
      <t xml:space="preserve">
(ct.501+505+506+507+din ct.508+5113+5114-591-595-596-598)</t>
    </r>
  </si>
  <si>
    <r>
      <t xml:space="preserve">IV. CASA ŞI CONTURI LA BĂNCI </t>
    </r>
    <r>
      <rPr>
        <sz val="11"/>
        <color indexed="8"/>
        <rFont val="Times New Roman"/>
        <family val="1"/>
      </rPr>
      <t>(din ct. 508 + ct. 5112+512+531+532+541+542)</t>
    </r>
  </si>
  <si>
    <t>DATORII: SUMELE CARE TREBUIE PLĂTITE ÎNTR-O PERIOADĂ DE PÂNĂ LA UN AN 
(ct.161+162+166+167+168-169+269+401+403+404+405+408+419+421+423
+424+426+427+4281+431***+437***+4381+441***+4423+4428***+444***+446***+447***+4481+451***+453*** +455+456***+457+4581+462+4661+473***+509+5186+519)</t>
  </si>
  <si>
    <r>
      <t xml:space="preserve">I. CAPITAL (rd.19+20), </t>
    </r>
    <r>
      <rPr>
        <sz val="11"/>
        <color indexed="8"/>
        <rFont val="Times New Roman"/>
        <family val="1"/>
      </rPr>
      <t>din care:</t>
    </r>
  </si>
  <si>
    <r>
      <t>Cifra de afaceri netă</t>
    </r>
    <r>
      <rPr>
        <sz val="11"/>
        <color indexed="8"/>
        <rFont val="Times New Roman"/>
        <family val="1"/>
      </rPr>
      <t xml:space="preserve"> (productia vanduta, comercializarea marfurilor+..)</t>
    </r>
  </si>
  <si>
    <t>PROFITUL SAU PIERDEREA NET(Ă) A EXERCIŢIULUI FINANCIAR:</t>
  </si>
  <si>
    <t>Pierdere (rd. 65 + 66 + 67 - 64)</t>
  </si>
  <si>
    <t xml:space="preserve">Profit (rd. 64 - 65 - 66 - 67) 68
</t>
  </si>
  <si>
    <t>Impozitul pe profit (ct.691)</t>
  </si>
  <si>
    <t>Alte impozite neprezentate la elementele de mai sus (ct.698)</t>
  </si>
  <si>
    <r>
      <rPr>
        <b/>
        <sz val="11"/>
        <color indexed="8"/>
        <rFont val="Times New Roman"/>
        <family val="1"/>
      </rPr>
      <t>CAPITALURI PROPRII - TOTAL</t>
    </r>
    <r>
      <rPr>
        <sz val="11"/>
        <color indexed="8"/>
        <rFont val="Times New Roman"/>
        <family val="1"/>
      </rPr>
      <t xml:space="preserve"> (rd. 29+35+36+37-38+39-40+41-42+43-44-45)</t>
    </r>
  </si>
  <si>
    <r>
      <t>VENITURI ÎN AVANS</t>
    </r>
    <r>
      <rPr>
        <sz val="11"/>
        <color indexed="8"/>
        <rFont val="Times New Roman"/>
        <family val="1"/>
      </rPr>
      <t xml:space="preserve"> </t>
    </r>
    <r>
      <rPr>
        <b/>
        <sz val="11"/>
        <color indexed="8"/>
        <rFont val="Times New Roman"/>
        <family val="1"/>
      </rPr>
      <t>(rd.16+17),</t>
    </r>
    <r>
      <rPr>
        <sz val="11"/>
        <color indexed="8"/>
        <rFont val="Times New Roman"/>
        <family val="1"/>
      </rPr>
      <t xml:space="preserve"> din care:</t>
    </r>
  </si>
  <si>
    <t>TOTAL capitol bugetar Cheltuieli materiale si obiecte de inventar</t>
  </si>
  <si>
    <t xml:space="preserve">Nota. Pentru fiecare element de cost, se vor introduce linii seperat. Bugetul proiectului va fi exprimat doar in RON. Un plan de afaceri nu trebuie să conțină în mod obligatoriu toate categoriile de cheltuieli eligibile menționate mai sus. Cheltuielile sunt eligibile în măsura în care sunt necesare activităților eligibile ale proiectului și se regăsesc în lista de cheltuieli eligibile din Metodologie de derulare a concursului de planuri de afaceri.
</t>
  </si>
  <si>
    <r>
      <t>DATORII:SUMELE CARE TREBUIE PLATITE INTR-O PERIOADA MAI MARE DE UN AN</t>
    </r>
    <r>
      <rPr>
        <sz val="11"/>
        <rFont val="Times New Roman"/>
        <family val="1"/>
      </rPr>
      <t xml:space="preserve"> (ct.161+162+166+167+168-169+269+401+403+404+405+408+419+421+423
+424+426+427+4281+431***+437***+4381+441***+4423+4428***+444***+446***+447***+4481+451***+453*** +455+456***+4581+462+4661+473***+509+5186+519)</t>
    </r>
  </si>
  <si>
    <t xml:space="preserve">Proiectie cheltuieli </t>
  </si>
  <si>
    <t>Cheltuieli materiale si obiecte de inventar</t>
  </si>
  <si>
    <t>Numar buc</t>
  </si>
  <si>
    <t>Obiecte de inventar</t>
  </si>
  <si>
    <t>Pret unitar (fara tva)</t>
  </si>
  <si>
    <t>Valoare  (fara tva)</t>
  </si>
  <si>
    <t>Cheltuieli materiale</t>
  </si>
  <si>
    <t>An 1</t>
  </si>
  <si>
    <t>An 2</t>
  </si>
  <si>
    <t>An 3</t>
  </si>
  <si>
    <t xml:space="preserve">An 1 </t>
  </si>
  <si>
    <t>Echipamente, utilaje si softuri</t>
  </si>
  <si>
    <t>Denumire reper</t>
  </si>
  <si>
    <t>Licente /softuri</t>
  </si>
  <si>
    <t>Cheltuieli cu resursa umana</t>
  </si>
  <si>
    <t>Nota:</t>
  </si>
  <si>
    <t>Anul I, II, III  sunt ani intregi de functionare (a cate 12 luni)</t>
  </si>
  <si>
    <t>Nota</t>
  </si>
  <si>
    <t>buc</t>
  </si>
  <si>
    <t>Laptop</t>
  </si>
  <si>
    <t>Imprimanta</t>
  </si>
  <si>
    <t>Camera frigorifica refrigerare</t>
  </si>
  <si>
    <t>Birou</t>
  </si>
  <si>
    <t>Scaune</t>
  </si>
  <si>
    <t>Masa lucru</t>
  </si>
  <si>
    <t>Rafturi</t>
  </si>
  <si>
    <t>Canistre flori</t>
  </si>
  <si>
    <t>Pistol silicon</t>
  </si>
  <si>
    <t>Casa de marcat electronica</t>
  </si>
  <si>
    <t>Sistem operare</t>
  </si>
  <si>
    <t>Suita Office</t>
  </si>
  <si>
    <t>Portal web</t>
  </si>
  <si>
    <t>Salariu director</t>
  </si>
  <si>
    <t>luni</t>
  </si>
  <si>
    <t>Servicii contabilitate, personal</t>
  </si>
  <si>
    <t>Chirie spatiu atelier</t>
  </si>
  <si>
    <t>Utilitati spatiu atelier</t>
  </si>
  <si>
    <t>Promovare online</t>
  </si>
  <si>
    <t>Salariu florar decorator 1</t>
  </si>
  <si>
    <t>Salariu florar decorator 2</t>
  </si>
  <si>
    <t>Director</t>
  </si>
  <si>
    <t>Florar decorator 1</t>
  </si>
  <si>
    <t>Florar decorator 2</t>
  </si>
  <si>
    <t>Aranjament floral</t>
  </si>
  <si>
    <t>Buchete</t>
  </si>
  <si>
    <t>Lumanari nunti</t>
  </si>
  <si>
    <t>Lumanari botez</t>
  </si>
  <si>
    <t>Antivirus (licenta 36 luni)</t>
  </si>
  <si>
    <t>Materia prima si materiale accesorii, consumabile</t>
  </si>
  <si>
    <t>Pentru simplificarea proiectiilor am considerat ca incasarile din vanzari, plata materiilor prime si materialelor, a salariilor, chirii si utilitati, servicii din ultima luna calendaristica a fiecarui an se fac in acea luna.</t>
  </si>
</sst>
</file>

<file path=xl/styles.xml><?xml version="1.0" encoding="utf-8"?>
<styleSheet xmlns="http://schemas.openxmlformats.org/spreadsheetml/2006/main">
  <numFmts count="3">
    <numFmt numFmtId="192" formatCode="[$-418]General"/>
    <numFmt numFmtId="193" formatCode="#,##0.00&quot; &quot;[$lei-418];[Red]&quot;-&quot;#,##0.00&quot; &quot;[$lei-418]"/>
    <numFmt numFmtId="194" formatCode="_-* #,##0.00\ [$RON-418]_-;\-* #,##0.00\ [$RON-418]_-;_-* &quot;-&quot;??\ [$RON-418]_-;_-@_-"/>
  </numFmts>
  <fonts count="37">
    <font>
      <sz val="11"/>
      <color theme="1"/>
      <name val="Arial"/>
      <family val="2"/>
      <charset val="238"/>
    </font>
    <font>
      <b/>
      <sz val="11"/>
      <name val="Calibri"/>
      <family val="2"/>
    </font>
    <font>
      <sz val="11"/>
      <name val="Calibri"/>
      <family val="2"/>
    </font>
    <font>
      <b/>
      <sz val="11"/>
      <color indexed="8"/>
      <name val="Times New Roman"/>
      <family val="1"/>
    </font>
    <font>
      <sz val="11"/>
      <color indexed="8"/>
      <name val="Times New Roman"/>
      <family val="1"/>
    </font>
    <font>
      <b/>
      <sz val="11"/>
      <color indexed="8"/>
      <name val="Times New Roman"/>
      <family val="1"/>
      <charset val="238"/>
    </font>
    <font>
      <b/>
      <sz val="11"/>
      <name val="Times New Roman"/>
      <family val="1"/>
    </font>
    <font>
      <sz val="11"/>
      <name val="Times New Roman"/>
      <family val="1"/>
    </font>
    <font>
      <sz val="11"/>
      <color indexed="8"/>
      <name val="Times New Roman"/>
      <family val="1"/>
    </font>
    <font>
      <b/>
      <sz val="11"/>
      <color indexed="8"/>
      <name val="Times New Roman"/>
      <family val="1"/>
    </font>
    <font>
      <sz val="11"/>
      <color indexed="8"/>
      <name val="Times New Roman"/>
      <family val="1"/>
    </font>
    <font>
      <sz val="11"/>
      <color indexed="8"/>
      <name val="Times New Roman"/>
      <family val="1"/>
    </font>
    <font>
      <sz val="11"/>
      <color theme="1"/>
      <name val="Calibri"/>
      <family val="2"/>
      <scheme val="minor"/>
    </font>
    <font>
      <sz val="11"/>
      <color rgb="FF000000"/>
      <name val="Calibri"/>
      <family val="2"/>
      <charset val="238"/>
    </font>
    <font>
      <b/>
      <i/>
      <sz val="16"/>
      <color theme="1"/>
      <name val="Arial"/>
      <family val="2"/>
      <charset val="238"/>
    </font>
    <font>
      <u/>
      <sz val="11"/>
      <color theme="10"/>
      <name val="Arial"/>
      <family val="2"/>
      <charset val="238"/>
    </font>
    <font>
      <b/>
      <i/>
      <u/>
      <sz val="11"/>
      <color theme="1"/>
      <name val="Arial"/>
      <family val="2"/>
      <charset val="238"/>
    </font>
    <font>
      <b/>
      <sz val="11"/>
      <color theme="1"/>
      <name val="Calibri"/>
      <family val="2"/>
      <scheme val="minor"/>
    </font>
    <font>
      <b/>
      <sz val="11"/>
      <color rgb="FF000000"/>
      <name val="Calibri"/>
      <family val="2"/>
      <charset val="238"/>
    </font>
    <font>
      <sz val="11"/>
      <color rgb="FF000000"/>
      <name val="Calibri"/>
      <family val="2"/>
    </font>
    <font>
      <u/>
      <sz val="11"/>
      <color theme="10"/>
      <name val="Calibri"/>
      <family val="2"/>
    </font>
    <font>
      <b/>
      <sz val="11"/>
      <color theme="1"/>
      <name val="Arial"/>
      <family val="2"/>
      <charset val="238"/>
    </font>
    <font>
      <b/>
      <sz val="11"/>
      <color rgb="FF000000"/>
      <name val="Calibri"/>
      <family val="2"/>
    </font>
    <font>
      <b/>
      <sz val="11"/>
      <color theme="1"/>
      <name val="Times New Roman"/>
      <family val="1"/>
    </font>
    <font>
      <sz val="11"/>
      <color theme="1"/>
      <name val="Times New Roman"/>
      <family val="1"/>
    </font>
    <font>
      <sz val="11"/>
      <color theme="1"/>
      <name val="Calibri"/>
      <family val="2"/>
    </font>
    <font>
      <b/>
      <sz val="11"/>
      <color theme="1"/>
      <name val="Arial"/>
      <family val="2"/>
    </font>
    <font>
      <b/>
      <sz val="11"/>
      <color rgb="FF000000"/>
      <name val="Times New Roman"/>
      <family val="1"/>
      <charset val="238"/>
    </font>
    <font>
      <b/>
      <sz val="11"/>
      <color theme="1"/>
      <name val="Calibri"/>
      <family val="2"/>
    </font>
    <font>
      <b/>
      <sz val="11"/>
      <color rgb="FF000000"/>
      <name val="Times New Roman"/>
      <family val="1"/>
    </font>
    <font>
      <sz val="11"/>
      <color rgb="FF000000"/>
      <name val="Times New Roman"/>
      <family val="1"/>
    </font>
    <font>
      <sz val="11"/>
      <name val="Calibri"/>
      <family val="2"/>
      <charset val="238"/>
      <scheme val="minor"/>
    </font>
    <font>
      <sz val="11"/>
      <color theme="1"/>
      <name val="Arial"/>
      <family val="2"/>
    </font>
    <font>
      <sz val="9"/>
      <color theme="1"/>
      <name val="Calibri"/>
      <family val="2"/>
    </font>
    <font>
      <sz val="9"/>
      <color theme="1"/>
      <name val="Calibri"/>
      <family val="2"/>
      <scheme val="minor"/>
    </font>
    <font>
      <b/>
      <sz val="12"/>
      <color theme="1"/>
      <name val="Times New Roman"/>
      <family val="1"/>
    </font>
    <font>
      <b/>
      <sz val="11"/>
      <color theme="1"/>
      <name val="Arial Unicode MS"/>
      <family val="2"/>
    </font>
  </fonts>
  <fills count="2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79998168889431442"/>
        <bgColor rgb="FF92D050"/>
      </patternFill>
    </fill>
    <fill>
      <patternFill patternType="solid">
        <fgColor rgb="FFFFFFFF"/>
        <bgColor indexed="64"/>
      </patternFill>
    </fill>
    <fill>
      <patternFill patternType="solid">
        <fgColor rgb="FFFFFFFF"/>
        <bgColor rgb="FF000000"/>
      </patternFill>
    </fill>
    <fill>
      <patternFill patternType="solid">
        <fgColor theme="6"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39997558519241921"/>
        <bgColor rgb="FF92D050"/>
      </patternFill>
    </fill>
    <fill>
      <patternFill patternType="solid">
        <fgColor theme="0" tint="-0.14999847407452621"/>
        <bgColor indexed="64"/>
      </patternFill>
    </fill>
    <fill>
      <patternFill patternType="solid">
        <fgColor theme="0" tint="-0.14999847407452621"/>
        <bgColor rgb="FF92D050"/>
      </patternFill>
    </fill>
    <fill>
      <patternFill patternType="solid">
        <fgColor theme="0" tint="-4.9989318521683403E-2"/>
        <bgColor rgb="FFD9D9D9"/>
      </patternFill>
    </fill>
    <fill>
      <patternFill patternType="solid">
        <fgColor theme="0" tint="-4.9989318521683403E-2"/>
        <bgColor indexed="64"/>
      </patternFill>
    </fill>
    <fill>
      <patternFill patternType="solid">
        <fgColor rgb="FFB4C6E7"/>
        <bgColor indexed="64"/>
      </patternFill>
    </fill>
    <fill>
      <patternFill patternType="solid">
        <fgColor rgb="FFBDD6EE"/>
        <bgColor indexed="64"/>
      </patternFill>
    </fill>
    <fill>
      <patternFill patternType="solid">
        <fgColor theme="3" tint="0.59999389629810485"/>
        <bgColor indexed="64"/>
      </patternFill>
    </fill>
    <fill>
      <patternFill patternType="solid">
        <fgColor theme="0"/>
        <bgColor rgb="FF92D050"/>
      </patternFill>
    </fill>
  </fills>
  <borders count="65">
    <border>
      <left/>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rgb="FF1F4E79"/>
      </right>
      <top/>
      <bottom style="medium">
        <color rgb="FF1F4E79"/>
      </bottom>
      <diagonal/>
    </border>
    <border>
      <left/>
      <right style="medium">
        <color indexed="64"/>
      </right>
      <top/>
      <bottom style="medium">
        <color rgb="FF1F4E79"/>
      </bottom>
      <diagonal/>
    </border>
    <border>
      <left style="medium">
        <color indexed="64"/>
      </left>
      <right style="medium">
        <color rgb="FF1F4E79"/>
      </right>
      <top/>
      <bottom style="medium">
        <color rgb="FF1F4E79"/>
      </bottom>
      <diagonal/>
    </border>
    <border>
      <left/>
      <right style="medium">
        <color rgb="FF1F4E79"/>
      </right>
      <top/>
      <bottom style="medium">
        <color indexed="64"/>
      </bottom>
      <diagonal/>
    </border>
    <border>
      <left style="medium">
        <color indexed="64"/>
      </left>
      <right style="medium">
        <color rgb="FF1F4E79"/>
      </right>
      <top/>
      <bottom style="medium">
        <color indexed="64"/>
      </bottom>
      <diagonal/>
    </border>
    <border>
      <left/>
      <right style="medium">
        <color rgb="FF1F4E79"/>
      </right>
      <top style="medium">
        <color indexed="64"/>
      </top>
      <bottom/>
      <diagonal/>
    </border>
    <border>
      <left style="medium">
        <color rgb="FF1F4E79"/>
      </left>
      <right style="medium">
        <color rgb="FF1F4E79"/>
      </right>
      <top style="medium">
        <color indexed="64"/>
      </top>
      <bottom/>
      <diagonal/>
    </border>
    <border>
      <left style="medium">
        <color rgb="FF1F4E79"/>
      </left>
      <right/>
      <top style="medium">
        <color indexed="64"/>
      </top>
      <bottom/>
      <diagonal/>
    </border>
    <border>
      <left style="thin">
        <color rgb="FF000000"/>
      </left>
      <right style="thin">
        <color rgb="FF000000"/>
      </right>
      <top/>
      <bottom style="thin">
        <color rgb="FF000000"/>
      </bottom>
      <diagonal/>
    </border>
    <border>
      <left style="medium">
        <color rgb="FF1F4E79"/>
      </left>
      <right/>
      <top style="medium">
        <color indexed="64"/>
      </top>
      <bottom style="medium">
        <color rgb="FF1F4E79"/>
      </bottom>
      <diagonal/>
    </border>
    <border>
      <left/>
      <right/>
      <top style="medium">
        <color indexed="64"/>
      </top>
      <bottom style="medium">
        <color rgb="FF1F4E79"/>
      </bottom>
      <diagonal/>
    </border>
    <border>
      <left/>
      <right style="medium">
        <color indexed="64"/>
      </right>
      <top style="medium">
        <color indexed="64"/>
      </top>
      <bottom style="medium">
        <color rgb="FF1F4E79"/>
      </bottom>
      <diagonal/>
    </border>
    <border>
      <left style="medium">
        <color indexed="64"/>
      </left>
      <right/>
      <top style="medium">
        <color indexed="64"/>
      </top>
      <bottom style="medium">
        <color rgb="FF1F4E79"/>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rgb="FF000000"/>
      </bottom>
      <diagonal/>
    </border>
    <border>
      <left style="medium">
        <color indexed="64"/>
      </left>
      <right/>
      <top style="medium">
        <color rgb="FF000000"/>
      </top>
      <bottom/>
      <diagonal/>
    </border>
    <border>
      <left/>
      <right/>
      <top/>
      <bottom style="medium">
        <color rgb="FF000000"/>
      </bottom>
      <diagonal/>
    </border>
    <border>
      <left/>
      <right style="medium">
        <color indexed="64"/>
      </right>
      <top/>
      <bottom style="medium">
        <color rgb="FF000000"/>
      </bottom>
      <diagonal/>
    </border>
  </borders>
  <cellStyleXfs count="7">
    <xf numFmtId="0" fontId="0" fillId="0" borderId="0"/>
    <xf numFmtId="192" fontId="13" fillId="0" borderId="0"/>
    <xf numFmtId="0" fontId="14" fillId="0" borderId="0">
      <alignment horizontal="center"/>
    </xf>
    <xf numFmtId="0" fontId="14" fillId="0" borderId="0">
      <alignment horizontal="center" textRotation="90"/>
    </xf>
    <xf numFmtId="0" fontId="15" fillId="0" borderId="0" applyNumberFormat="0" applyFill="0" applyBorder="0" applyAlignment="0" applyProtection="0"/>
    <xf numFmtId="0" fontId="16" fillId="0" borderId="0"/>
    <xf numFmtId="193" fontId="16" fillId="0" borderId="0"/>
  </cellStyleXfs>
  <cellXfs count="327">
    <xf numFmtId="0" fontId="0" fillId="0" borderId="0" xfId="0"/>
    <xf numFmtId="192" fontId="18" fillId="0" borderId="0" xfId="1" applyFont="1" applyAlignment="1">
      <alignment horizontal="center" vertical="center" wrapText="1"/>
    </xf>
    <xf numFmtId="192" fontId="13" fillId="0" borderId="0" xfId="1"/>
    <xf numFmtId="192" fontId="18" fillId="0" borderId="0" xfId="1" applyFont="1"/>
    <xf numFmtId="192" fontId="19" fillId="0" borderId="0" xfId="1" applyFont="1"/>
    <xf numFmtId="194" fontId="19" fillId="0" borderId="0" xfId="1" applyNumberFormat="1" applyFont="1"/>
    <xf numFmtId="192" fontId="20" fillId="0" borderId="0" xfId="4" applyNumberFormat="1" applyFont="1"/>
    <xf numFmtId="192" fontId="19" fillId="3" borderId="41" xfId="1" applyFont="1" applyFill="1" applyBorder="1" applyAlignment="1">
      <alignment horizontal="center"/>
    </xf>
    <xf numFmtId="192" fontId="19" fillId="0" borderId="0" xfId="1" applyFont="1" applyAlignment="1">
      <alignment vertical="center"/>
    </xf>
    <xf numFmtId="192" fontId="1" fillId="0" borderId="0" xfId="1" applyFont="1" applyAlignment="1">
      <alignment vertical="center"/>
    </xf>
    <xf numFmtId="192" fontId="19" fillId="3" borderId="41" xfId="1" applyFont="1" applyFill="1" applyBorder="1" applyAlignment="1">
      <alignment horizontal="center" vertical="center"/>
    </xf>
    <xf numFmtId="192" fontId="19" fillId="3" borderId="42" xfId="1" applyFont="1" applyFill="1" applyBorder="1" applyAlignment="1">
      <alignment horizontal="center" vertical="center"/>
    </xf>
    <xf numFmtId="0" fontId="21" fillId="0" borderId="0" xfId="0" applyFont="1"/>
    <xf numFmtId="0" fontId="21" fillId="0" borderId="0" xfId="0" applyFont="1" applyAlignment="1">
      <alignment horizontal="center"/>
    </xf>
    <xf numFmtId="192" fontId="22" fillId="0" borderId="0" xfId="1" applyFont="1"/>
    <xf numFmtId="4" fontId="23" fillId="4" borderId="1" xfId="0" applyNumberFormat="1" applyFont="1" applyFill="1" applyBorder="1" applyAlignment="1">
      <alignment horizontal="center" vertical="center" wrapText="1"/>
    </xf>
    <xf numFmtId="192" fontId="13" fillId="0" borderId="0" xfId="1" applyAlignment="1">
      <alignment horizontal="center"/>
    </xf>
    <xf numFmtId="0" fontId="24" fillId="0" borderId="0" xfId="0" applyFont="1"/>
    <xf numFmtId="192" fontId="19" fillId="3" borderId="42" xfId="1" applyFont="1" applyFill="1" applyBorder="1" applyAlignment="1">
      <alignment horizontal="center"/>
    </xf>
    <xf numFmtId="4" fontId="19" fillId="5" borderId="2" xfId="1" applyNumberFormat="1" applyFont="1" applyFill="1" applyBorder="1" applyAlignment="1">
      <alignment horizontal="center" vertical="center"/>
    </xf>
    <xf numFmtId="4" fontId="25" fillId="4" borderId="2" xfId="0" applyNumberFormat="1" applyFont="1" applyFill="1" applyBorder="1" applyAlignment="1">
      <alignment horizontal="center" vertical="center"/>
    </xf>
    <xf numFmtId="0" fontId="0" fillId="3" borderId="0" xfId="0" applyFill="1"/>
    <xf numFmtId="0" fontId="26" fillId="0" borderId="0" xfId="0" applyFont="1"/>
    <xf numFmtId="192" fontId="22" fillId="0" borderId="0" xfId="1" applyFont="1" applyAlignment="1">
      <alignment vertical="center"/>
    </xf>
    <xf numFmtId="4" fontId="1" fillId="4" borderId="2" xfId="1" applyNumberFormat="1" applyFont="1" applyFill="1" applyBorder="1" applyAlignment="1">
      <alignment horizontal="center" vertical="center"/>
    </xf>
    <xf numFmtId="192" fontId="22" fillId="3" borderId="0" xfId="1" applyFont="1" applyFill="1"/>
    <xf numFmtId="0" fontId="23" fillId="6" borderId="3" xfId="0" applyFont="1" applyFill="1" applyBorder="1" applyAlignment="1">
      <alignment vertical="center" wrapText="1"/>
    </xf>
    <xf numFmtId="0" fontId="23" fillId="6" borderId="43" xfId="0" applyFont="1" applyFill="1" applyBorder="1" applyAlignment="1">
      <alignment vertical="center" wrapText="1"/>
    </xf>
    <xf numFmtId="0" fontId="27" fillId="7" borderId="4" xfId="0" applyFont="1" applyFill="1" applyBorder="1" applyAlignment="1">
      <alignment horizontal="center" vertical="top"/>
    </xf>
    <xf numFmtId="0" fontId="4" fillId="2" borderId="4" xfId="0" applyFont="1" applyFill="1" applyBorder="1" applyAlignment="1">
      <alignment horizontal="center" vertical="center" wrapText="1"/>
    </xf>
    <xf numFmtId="0" fontId="4" fillId="2" borderId="2" xfId="0" applyFont="1" applyFill="1" applyBorder="1" applyAlignment="1">
      <alignment horizontal="justify" vertical="top" wrapText="1"/>
    </xf>
    <xf numFmtId="0" fontId="28" fillId="6" borderId="0" xfId="0" applyFont="1" applyFill="1" applyAlignment="1">
      <alignment vertical="center"/>
    </xf>
    <xf numFmtId="0" fontId="28" fillId="6" borderId="5" xfId="0" applyFont="1" applyFill="1" applyBorder="1" applyAlignment="1">
      <alignment vertical="center"/>
    </xf>
    <xf numFmtId="0" fontId="24" fillId="6" borderId="6" xfId="0" applyFont="1" applyFill="1" applyBorder="1" applyAlignment="1">
      <alignment horizontal="center" vertical="center" wrapText="1"/>
    </xf>
    <xf numFmtId="0" fontId="24" fillId="6" borderId="5" xfId="0" applyFont="1" applyFill="1" applyBorder="1" applyAlignment="1">
      <alignment horizontal="center" vertical="center" wrapText="1"/>
    </xf>
    <xf numFmtId="0" fontId="24" fillId="6" borderId="7" xfId="0" applyFont="1" applyFill="1" applyBorder="1" applyAlignment="1">
      <alignment horizontal="center" vertical="center" wrapText="1"/>
    </xf>
    <xf numFmtId="4" fontId="24" fillId="8" borderId="1" xfId="0" applyNumberFormat="1" applyFont="1" applyFill="1" applyBorder="1" applyAlignment="1">
      <alignment horizontal="center" vertical="center" wrapText="1"/>
    </xf>
    <xf numFmtId="4" fontId="24" fillId="6" borderId="1" xfId="0" applyNumberFormat="1" applyFont="1" applyFill="1" applyBorder="1" applyAlignment="1">
      <alignment horizontal="center" vertical="center" wrapText="1"/>
    </xf>
    <xf numFmtId="0" fontId="24" fillId="6" borderId="8" xfId="0" applyFont="1" applyFill="1" applyBorder="1" applyAlignment="1">
      <alignment horizontal="center" vertical="center" wrapText="1"/>
    </xf>
    <xf numFmtId="4" fontId="24" fillId="8" borderId="9" xfId="0" applyNumberFormat="1" applyFont="1" applyFill="1" applyBorder="1" applyAlignment="1">
      <alignment horizontal="center" vertical="center" wrapText="1"/>
    </xf>
    <xf numFmtId="0" fontId="24" fillId="6" borderId="9" xfId="0" applyFont="1" applyFill="1" applyBorder="1" applyAlignment="1">
      <alignment horizontal="center" vertical="center" wrapText="1"/>
    </xf>
    <xf numFmtId="4" fontId="24" fillId="4" borderId="1" xfId="0" applyNumberFormat="1" applyFont="1" applyFill="1" applyBorder="1" applyAlignment="1">
      <alignment horizontal="center" vertical="center" wrapText="1"/>
    </xf>
    <xf numFmtId="0" fontId="23" fillId="6" borderId="7" xfId="0" applyFont="1" applyFill="1" applyBorder="1" applyAlignment="1">
      <alignment horizontal="justify" vertical="center" wrapText="1"/>
    </xf>
    <xf numFmtId="0" fontId="24" fillId="6" borderId="10" xfId="0" applyFont="1" applyFill="1" applyBorder="1" applyAlignment="1">
      <alignment horizontal="center" vertical="center" wrapText="1"/>
    </xf>
    <xf numFmtId="0" fontId="23" fillId="6" borderId="10" xfId="0" applyFont="1" applyFill="1" applyBorder="1" applyAlignment="1">
      <alignment horizontal="justify" vertical="center" wrapText="1"/>
    </xf>
    <xf numFmtId="0" fontId="23" fillId="6" borderId="9" xfId="0" applyFont="1" applyFill="1" applyBorder="1" applyAlignment="1">
      <alignment horizontal="justify" vertical="center" wrapText="1"/>
    </xf>
    <xf numFmtId="4" fontId="23" fillId="3" borderId="1" xfId="0" applyNumberFormat="1" applyFont="1" applyFill="1" applyBorder="1" applyAlignment="1">
      <alignment horizontal="center" vertical="center" wrapText="1"/>
    </xf>
    <xf numFmtId="4" fontId="24" fillId="6" borderId="11" xfId="0" applyNumberFormat="1" applyFont="1" applyFill="1" applyBorder="1" applyAlignment="1">
      <alignment horizontal="center" vertical="center" wrapText="1"/>
    </xf>
    <xf numFmtId="0" fontId="24" fillId="9" borderId="7"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0" fillId="0" borderId="0" xfId="0" applyFont="1"/>
    <xf numFmtId="0" fontId="24" fillId="0" borderId="11" xfId="0" applyFont="1" applyBorder="1" applyAlignment="1">
      <alignment vertical="center"/>
    </xf>
    <xf numFmtId="0" fontId="29" fillId="0" borderId="1" xfId="0" applyFont="1" applyBorder="1" applyAlignment="1">
      <alignment vertical="center" wrapText="1"/>
    </xf>
    <xf numFmtId="0" fontId="30" fillId="0" borderId="1" xfId="0" applyFont="1" applyBorder="1" applyAlignment="1">
      <alignment vertical="center" wrapText="1"/>
    </xf>
    <xf numFmtId="0" fontId="29" fillId="0" borderId="7" xfId="0" applyFont="1" applyBorder="1" applyAlignment="1">
      <alignment vertical="center" wrapText="1"/>
    </xf>
    <xf numFmtId="0" fontId="29" fillId="0" borderId="1" xfId="0" applyFont="1" applyBorder="1" applyAlignment="1">
      <alignment vertical="center"/>
    </xf>
    <xf numFmtId="0" fontId="30" fillId="0" borderId="1" xfId="0" applyFont="1" applyBorder="1" applyAlignment="1">
      <alignment vertical="center"/>
    </xf>
    <xf numFmtId="0" fontId="24" fillId="0" borderId="1" xfId="0" applyFont="1" applyBorder="1" applyAlignment="1">
      <alignment vertical="center" wrapText="1"/>
    </xf>
    <xf numFmtId="0" fontId="24" fillId="0" borderId="5" xfId="0" applyFont="1" applyBorder="1" applyAlignment="1">
      <alignment vertical="center" wrapText="1"/>
    </xf>
    <xf numFmtId="0" fontId="23" fillId="0" borderId="7" xfId="0" applyFont="1" applyBorder="1" applyAlignment="1">
      <alignment horizontal="center" vertical="center" wrapText="1"/>
    </xf>
    <xf numFmtId="0" fontId="23" fillId="0" borderId="5" xfId="0" applyFont="1" applyBorder="1" applyAlignment="1">
      <alignment vertical="center" wrapText="1"/>
    </xf>
    <xf numFmtId="192" fontId="13" fillId="0" borderId="2" xfId="1" applyBorder="1" applyAlignment="1">
      <alignment wrapText="1"/>
    </xf>
    <xf numFmtId="0" fontId="21" fillId="0" borderId="2" xfId="0" applyFont="1" applyBorder="1"/>
    <xf numFmtId="0" fontId="31" fillId="3" borderId="2" xfId="0" applyFont="1" applyFill="1" applyBorder="1" applyAlignment="1">
      <alignment horizontal="left" wrapText="1"/>
    </xf>
    <xf numFmtId="192" fontId="13" fillId="3" borderId="41" xfId="1" applyFill="1" applyBorder="1" applyAlignment="1">
      <alignment horizontal="left" wrapText="1"/>
    </xf>
    <xf numFmtId="192" fontId="13" fillId="3" borderId="0" xfId="1" applyFill="1" applyBorder="1" applyAlignment="1">
      <alignment horizontal="left" wrapText="1"/>
    </xf>
    <xf numFmtId="192" fontId="13" fillId="3" borderId="2" xfId="1" applyFill="1" applyBorder="1" applyAlignment="1">
      <alignment horizontal="left" wrapText="1"/>
    </xf>
    <xf numFmtId="0" fontId="25" fillId="0" borderId="2" xfId="0" applyFont="1" applyBorder="1" applyAlignment="1">
      <alignment wrapText="1"/>
    </xf>
    <xf numFmtId="0" fontId="0" fillId="0" borderId="2" xfId="0" applyBorder="1" applyAlignment="1">
      <alignment horizontal="center"/>
    </xf>
    <xf numFmtId="0" fontId="28" fillId="6" borderId="0" xfId="0" applyFont="1" applyFill="1" applyAlignment="1">
      <alignment vertical="center"/>
    </xf>
    <xf numFmtId="0" fontId="24" fillId="6" borderId="1" xfId="0" applyFont="1" applyFill="1" applyBorder="1" applyAlignment="1">
      <alignment horizontal="center" vertical="center" wrapText="1"/>
    </xf>
    <xf numFmtId="0" fontId="0" fillId="0" borderId="2" xfId="0" applyBorder="1"/>
    <xf numFmtId="4" fontId="19" fillId="3" borderId="42" xfId="1" applyNumberFormat="1" applyFont="1" applyFill="1" applyBorder="1" applyAlignment="1">
      <alignment horizontal="center" vertical="center"/>
    </xf>
    <xf numFmtId="192" fontId="19" fillId="3" borderId="2" xfId="1" applyFont="1" applyFill="1" applyBorder="1" applyAlignment="1">
      <alignment horizontal="center" vertical="center"/>
    </xf>
    <xf numFmtId="4" fontId="19" fillId="3" borderId="2" xfId="1" applyNumberFormat="1" applyFont="1" applyFill="1" applyBorder="1" applyAlignment="1">
      <alignment horizontal="center" vertical="center"/>
    </xf>
    <xf numFmtId="192" fontId="19" fillId="3" borderId="44" xfId="1" applyFont="1" applyFill="1" applyBorder="1" applyAlignment="1">
      <alignment horizontal="center" vertical="center"/>
    </xf>
    <xf numFmtId="4" fontId="19" fillId="3" borderId="45" xfId="1" applyNumberFormat="1" applyFont="1" applyFill="1" applyBorder="1" applyAlignment="1">
      <alignment horizontal="center" vertical="center"/>
    </xf>
    <xf numFmtId="0" fontId="25" fillId="0" borderId="2" xfId="0" applyFont="1" applyBorder="1" applyAlignment="1">
      <alignment horizontal="justify" vertical="center" wrapText="1"/>
    </xf>
    <xf numFmtId="192" fontId="19" fillId="3" borderId="2" xfId="1" applyFont="1" applyFill="1" applyBorder="1" applyAlignment="1">
      <alignment horizontal="center"/>
    </xf>
    <xf numFmtId="0" fontId="25" fillId="0" borderId="2" xfId="0" applyFont="1" applyBorder="1"/>
    <xf numFmtId="192" fontId="2" fillId="3" borderId="2" xfId="1" applyFont="1" applyFill="1" applyBorder="1" applyAlignment="1">
      <alignment horizontal="center"/>
    </xf>
    <xf numFmtId="192" fontId="2" fillId="3" borderId="2" xfId="1" applyFont="1" applyFill="1" applyBorder="1" applyAlignment="1">
      <alignment horizontal="center" vertical="center"/>
    </xf>
    <xf numFmtId="192" fontId="19" fillId="3" borderId="46" xfId="1" applyFont="1" applyFill="1" applyBorder="1" applyAlignment="1">
      <alignment horizontal="center"/>
    </xf>
    <xf numFmtId="192" fontId="22" fillId="10" borderId="42" xfId="1" applyFont="1" applyFill="1" applyBorder="1" applyAlignment="1">
      <alignment horizontal="center" vertical="center"/>
    </xf>
    <xf numFmtId="0" fontId="1" fillId="10" borderId="0" xfId="0" applyFont="1" applyFill="1" applyBorder="1" applyAlignment="1">
      <alignment horizontal="left" vertical="center" wrapText="1"/>
    </xf>
    <xf numFmtId="192" fontId="22" fillId="10" borderId="41" xfId="1" applyFont="1" applyFill="1" applyBorder="1" applyAlignment="1">
      <alignment horizontal="center"/>
    </xf>
    <xf numFmtId="192" fontId="22" fillId="10" borderId="41" xfId="1" applyFont="1" applyFill="1" applyBorder="1" applyAlignment="1">
      <alignment horizontal="center" vertical="center"/>
    </xf>
    <xf numFmtId="4" fontId="22" fillId="10" borderId="42" xfId="1" applyNumberFormat="1" applyFont="1" applyFill="1" applyBorder="1" applyAlignment="1">
      <alignment horizontal="center" vertical="center"/>
    </xf>
    <xf numFmtId="4" fontId="22" fillId="10" borderId="2" xfId="1" applyNumberFormat="1" applyFont="1" applyFill="1" applyBorder="1" applyAlignment="1">
      <alignment horizontal="center" vertical="center"/>
    </xf>
    <xf numFmtId="192" fontId="22" fillId="10" borderId="44" xfId="1" applyFont="1" applyFill="1" applyBorder="1" applyAlignment="1">
      <alignment horizontal="center" vertical="center"/>
    </xf>
    <xf numFmtId="4" fontId="22" fillId="10" borderId="45" xfId="1" applyNumberFormat="1" applyFont="1" applyFill="1" applyBorder="1" applyAlignment="1">
      <alignment horizontal="center" vertical="center"/>
    </xf>
    <xf numFmtId="4" fontId="22" fillId="11" borderId="2" xfId="1" applyNumberFormat="1" applyFont="1" applyFill="1" applyBorder="1" applyAlignment="1">
      <alignment horizontal="center" vertical="center"/>
    </xf>
    <xf numFmtId="192" fontId="22" fillId="12" borderId="42" xfId="1" applyFont="1" applyFill="1" applyBorder="1" applyAlignment="1">
      <alignment horizontal="center" vertical="center"/>
    </xf>
    <xf numFmtId="0" fontId="1" fillId="12" borderId="12" xfId="0" applyFont="1" applyFill="1" applyBorder="1" applyAlignment="1">
      <alignment horizontal="left" vertical="center" wrapText="1"/>
    </xf>
    <xf numFmtId="192" fontId="22" fillId="12" borderId="41" xfId="1" applyFont="1" applyFill="1" applyBorder="1" applyAlignment="1">
      <alignment horizontal="center"/>
    </xf>
    <xf numFmtId="192" fontId="22" fillId="12" borderId="41" xfId="1" applyFont="1" applyFill="1" applyBorder="1" applyAlignment="1">
      <alignment horizontal="center" vertical="center"/>
    </xf>
    <xf numFmtId="4" fontId="22" fillId="12" borderId="42" xfId="1" applyNumberFormat="1" applyFont="1" applyFill="1" applyBorder="1" applyAlignment="1">
      <alignment horizontal="center" vertical="center"/>
    </xf>
    <xf numFmtId="4" fontId="22" fillId="13" borderId="2" xfId="1" applyNumberFormat="1" applyFont="1" applyFill="1" applyBorder="1" applyAlignment="1">
      <alignment horizontal="center" vertical="center"/>
    </xf>
    <xf numFmtId="192" fontId="19" fillId="3" borderId="45" xfId="1" applyFont="1" applyFill="1" applyBorder="1" applyAlignment="1">
      <alignment horizontal="center" vertical="center"/>
    </xf>
    <xf numFmtId="192" fontId="22" fillId="14" borderId="41" xfId="1" applyFont="1" applyFill="1" applyBorder="1" applyAlignment="1">
      <alignment horizontal="center" vertical="center" wrapText="1"/>
    </xf>
    <xf numFmtId="194" fontId="22" fillId="14" borderId="41" xfId="1" applyNumberFormat="1" applyFont="1" applyFill="1" applyBorder="1" applyAlignment="1">
      <alignment horizontal="center" vertical="center" wrapText="1"/>
    </xf>
    <xf numFmtId="192" fontId="1" fillId="15" borderId="2" xfId="1" applyFont="1" applyFill="1" applyBorder="1" applyAlignment="1">
      <alignment horizontal="center" vertical="center" wrapText="1"/>
    </xf>
    <xf numFmtId="0" fontId="21" fillId="4" borderId="2" xfId="0" applyFont="1" applyFill="1" applyBorder="1"/>
    <xf numFmtId="0" fontId="0" fillId="3" borderId="2" xfId="0" applyFill="1" applyBorder="1"/>
    <xf numFmtId="0" fontId="21" fillId="3" borderId="2" xfId="0" applyFont="1" applyFill="1" applyBorder="1"/>
    <xf numFmtId="0" fontId="21" fillId="0" borderId="0" xfId="0" applyFont="1" applyAlignment="1">
      <alignment vertical="center" wrapText="1"/>
    </xf>
    <xf numFmtId="0" fontId="32" fillId="0" borderId="2" xfId="0" applyFont="1" applyBorder="1" applyAlignment="1">
      <alignment horizontal="center" vertical="center" wrapText="1"/>
    </xf>
    <xf numFmtId="0" fontId="21" fillId="0" borderId="2" xfId="0" applyFont="1" applyBorder="1" applyAlignment="1">
      <alignment horizontal="center"/>
    </xf>
    <xf numFmtId="4" fontId="0" fillId="4" borderId="2" xfId="0" applyNumberFormat="1" applyFill="1" applyBorder="1"/>
    <xf numFmtId="4" fontId="25" fillId="4" borderId="2" xfId="0" applyNumberFormat="1" applyFont="1" applyFill="1" applyBorder="1" applyAlignment="1">
      <alignment horizontal="right" vertical="center"/>
    </xf>
    <xf numFmtId="4" fontId="21" fillId="4" borderId="2" xfId="0" applyNumberFormat="1" applyFont="1" applyFill="1" applyBorder="1"/>
    <xf numFmtId="0" fontId="26" fillId="0" borderId="0" xfId="0" applyFont="1" applyAlignment="1">
      <alignment horizontal="center"/>
    </xf>
    <xf numFmtId="0" fontId="25" fillId="0" borderId="9"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7" xfId="0" applyFont="1" applyBorder="1" applyAlignment="1">
      <alignment vertical="center" wrapText="1"/>
    </xf>
    <xf numFmtId="0" fontId="25" fillId="0" borderId="1" xfId="0" applyFont="1" applyBorder="1" applyAlignment="1">
      <alignment vertical="center" wrapText="1"/>
    </xf>
    <xf numFmtId="0" fontId="25" fillId="16" borderId="7" xfId="0" applyFont="1" applyFill="1" applyBorder="1" applyAlignment="1">
      <alignment vertical="center" wrapText="1"/>
    </xf>
    <xf numFmtId="0" fontId="25" fillId="16" borderId="1" xfId="0" applyFont="1" applyFill="1" applyBorder="1" applyAlignment="1">
      <alignment vertical="center" wrapText="1"/>
    </xf>
    <xf numFmtId="4" fontId="28" fillId="4" borderId="1" xfId="0" applyNumberFormat="1" applyFont="1" applyFill="1" applyBorder="1" applyAlignment="1">
      <alignment vertical="center" wrapText="1"/>
    </xf>
    <xf numFmtId="0" fontId="25" fillId="0" borderId="47" xfId="0" applyFont="1" applyBorder="1" applyAlignment="1">
      <alignment horizontal="justify" vertical="center" wrapText="1"/>
    </xf>
    <xf numFmtId="0" fontId="25" fillId="17" borderId="47" xfId="0" applyFont="1" applyFill="1" applyBorder="1" applyAlignment="1">
      <alignment horizontal="center" vertical="center" wrapText="1"/>
    </xf>
    <xf numFmtId="4" fontId="25" fillId="4" borderId="47" xfId="0" applyNumberFormat="1" applyFont="1" applyFill="1" applyBorder="1" applyAlignment="1">
      <alignment horizontal="right" vertical="center" wrapText="1"/>
    </xf>
    <xf numFmtId="0" fontId="25" fillId="17" borderId="48" xfId="0" applyFont="1" applyFill="1" applyBorder="1" applyAlignment="1">
      <alignment horizontal="center" vertical="center" wrapText="1"/>
    </xf>
    <xf numFmtId="0" fontId="25" fillId="0" borderId="49" xfId="0" applyFont="1" applyBorder="1" applyAlignment="1">
      <alignment horizontal="justify" vertical="center" wrapText="1"/>
    </xf>
    <xf numFmtId="4" fontId="25" fillId="4" borderId="48" xfId="0" applyNumberFormat="1" applyFont="1" applyFill="1" applyBorder="1" applyAlignment="1">
      <alignment horizontal="right" vertical="center" wrapText="1"/>
    </xf>
    <xf numFmtId="0" fontId="28" fillId="4" borderId="50" xfId="0" applyFont="1" applyFill="1" applyBorder="1" applyAlignment="1">
      <alignment horizontal="justify" vertical="center" wrapText="1"/>
    </xf>
    <xf numFmtId="4" fontId="28" fillId="4" borderId="50" xfId="0" applyNumberFormat="1" applyFont="1" applyFill="1" applyBorder="1" applyAlignment="1">
      <alignment horizontal="right" vertical="center" wrapText="1"/>
    </xf>
    <xf numFmtId="4" fontId="28" fillId="4" borderId="1" xfId="0" applyNumberFormat="1" applyFont="1" applyFill="1" applyBorder="1" applyAlignment="1">
      <alignment horizontal="right" vertical="center" wrapText="1"/>
    </xf>
    <xf numFmtId="0" fontId="25" fillId="17" borderId="49" xfId="0" applyFont="1" applyFill="1" applyBorder="1" applyAlignment="1">
      <alignment horizontal="center" vertical="center" wrapText="1"/>
    </xf>
    <xf numFmtId="0" fontId="28" fillId="4" borderId="51" xfId="0" applyFont="1" applyFill="1" applyBorder="1" applyAlignment="1">
      <alignment horizontal="justify" vertical="center" wrapText="1"/>
    </xf>
    <xf numFmtId="0" fontId="33" fillId="17" borderId="52" xfId="0" applyFont="1" applyFill="1" applyBorder="1" applyAlignment="1">
      <alignment horizontal="center" vertical="center" wrapText="1"/>
    </xf>
    <xf numFmtId="0" fontId="33" fillId="17" borderId="53" xfId="0" applyFont="1" applyFill="1" applyBorder="1" applyAlignment="1">
      <alignment horizontal="center" vertical="center" wrapText="1"/>
    </xf>
    <xf numFmtId="0" fontId="33" fillId="17" borderId="54" xfId="0" applyFont="1" applyFill="1" applyBorder="1" applyAlignment="1">
      <alignment horizontal="center" vertical="center" wrapText="1"/>
    </xf>
    <xf numFmtId="0" fontId="33" fillId="17" borderId="13" xfId="0" applyFont="1" applyFill="1" applyBorder="1" applyAlignment="1">
      <alignment horizontal="center" vertical="center" wrapText="1"/>
    </xf>
    <xf numFmtId="0" fontId="33" fillId="17" borderId="14" xfId="0" applyFont="1" applyFill="1" applyBorder="1" applyAlignment="1">
      <alignment horizontal="center" vertical="center" wrapText="1"/>
    </xf>
    <xf numFmtId="4" fontId="21" fillId="4" borderId="15" xfId="0" applyNumberFormat="1" applyFont="1" applyFill="1" applyBorder="1"/>
    <xf numFmtId="4" fontId="21" fillId="4" borderId="16" xfId="0" applyNumberFormat="1" applyFont="1" applyFill="1" applyBorder="1"/>
    <xf numFmtId="0" fontId="0" fillId="0" borderId="17" xfId="0" applyBorder="1"/>
    <xf numFmtId="4" fontId="21" fillId="4" borderId="18" xfId="0" applyNumberFormat="1" applyFont="1" applyFill="1" applyBorder="1"/>
    <xf numFmtId="4" fontId="21" fillId="4" borderId="17" xfId="0" applyNumberFormat="1" applyFont="1" applyFill="1" applyBorder="1"/>
    <xf numFmtId="4" fontId="21" fillId="4" borderId="19" xfId="0" applyNumberFormat="1" applyFont="1" applyFill="1" applyBorder="1"/>
    <xf numFmtId="0" fontId="0" fillId="0" borderId="20" xfId="0" applyBorder="1"/>
    <xf numFmtId="4" fontId="26" fillId="4" borderId="21" xfId="0" applyNumberFormat="1" applyFont="1" applyFill="1" applyBorder="1"/>
    <xf numFmtId="4" fontId="26" fillId="4" borderId="9" xfId="0" applyNumberFormat="1" applyFont="1" applyFill="1" applyBorder="1"/>
    <xf numFmtId="0" fontId="21" fillId="0" borderId="12" xfId="0" applyFont="1" applyBorder="1"/>
    <xf numFmtId="0" fontId="0" fillId="0" borderId="12" xfId="0" applyBorder="1"/>
    <xf numFmtId="0" fontId="21" fillId="0" borderId="12" xfId="0" applyFont="1" applyBorder="1" applyAlignment="1">
      <alignment horizontal="center"/>
    </xf>
    <xf numFmtId="0" fontId="0" fillId="0" borderId="22" xfId="0" applyBorder="1"/>
    <xf numFmtId="0" fontId="26" fillId="0" borderId="23" xfId="0" applyFont="1" applyBorder="1"/>
    <xf numFmtId="0" fontId="21" fillId="0" borderId="4" xfId="0" applyFont="1" applyBorder="1"/>
    <xf numFmtId="0" fontId="0" fillId="0" borderId="4" xfId="0" applyBorder="1"/>
    <xf numFmtId="0" fontId="21" fillId="0" borderId="4" xfId="0" applyFont="1" applyBorder="1" applyAlignment="1">
      <alignment horizontal="center"/>
    </xf>
    <xf numFmtId="0" fontId="0" fillId="0" borderId="24" xfId="0" applyBorder="1"/>
    <xf numFmtId="0" fontId="34" fillId="4" borderId="25" xfId="0" applyFont="1" applyFill="1" applyBorder="1" applyAlignment="1">
      <alignment vertical="center"/>
    </xf>
    <xf numFmtId="0" fontId="28" fillId="4" borderId="50" xfId="0" applyFont="1" applyFill="1" applyBorder="1" applyAlignment="1">
      <alignment horizontal="center" vertical="center" wrapText="1"/>
    </xf>
    <xf numFmtId="0" fontId="0" fillId="0" borderId="2" xfId="0" applyFont="1" applyBorder="1"/>
    <xf numFmtId="0" fontId="26" fillId="0" borderId="0" xfId="0" applyFont="1" applyAlignment="1"/>
    <xf numFmtId="0" fontId="26" fillId="4" borderId="0" xfId="0" applyFont="1" applyFill="1" applyAlignment="1">
      <alignment horizontal="center"/>
    </xf>
    <xf numFmtId="4" fontId="7" fillId="3" borderId="1" xfId="0" applyNumberFormat="1" applyFont="1" applyFill="1" applyBorder="1" applyAlignment="1">
      <alignment horizontal="center" vertical="center"/>
    </xf>
    <xf numFmtId="4" fontId="24" fillId="3" borderId="1" xfId="0" applyNumberFormat="1" applyFont="1" applyFill="1" applyBorder="1" applyAlignment="1">
      <alignment horizontal="center" vertical="center"/>
    </xf>
    <xf numFmtId="0" fontId="24" fillId="0" borderId="0" xfId="0" applyFont="1" applyAlignment="1">
      <alignment horizont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32" fillId="0" borderId="4" xfId="0" applyFont="1" applyBorder="1" applyAlignment="1">
      <alignment horizontal="center"/>
    </xf>
    <xf numFmtId="0" fontId="32" fillId="0" borderId="12" xfId="0" applyFont="1" applyBorder="1"/>
    <xf numFmtId="0" fontId="4" fillId="2" borderId="17" xfId="0" applyFont="1" applyFill="1" applyBorder="1" applyAlignment="1">
      <alignment horizontal="justify" vertical="top" wrapText="1"/>
    </xf>
    <xf numFmtId="0" fontId="7" fillId="0" borderId="0" xfId="0" applyFont="1"/>
    <xf numFmtId="0" fontId="6" fillId="6" borderId="11" xfId="0" applyFont="1" applyFill="1" applyBorder="1" applyAlignment="1">
      <alignment horizontal="center" vertical="center" wrapText="1"/>
    </xf>
    <xf numFmtId="4" fontId="6" fillId="18" borderId="1" xfId="0" applyNumberFormat="1" applyFont="1" applyFill="1" applyBorder="1" applyAlignment="1">
      <alignment horizontal="center" vertical="center"/>
    </xf>
    <xf numFmtId="4" fontId="7" fillId="0" borderId="1" xfId="0" applyNumberFormat="1" applyFont="1" applyBorder="1" applyAlignment="1">
      <alignment horizontal="center" vertical="center"/>
    </xf>
    <xf numFmtId="0" fontId="23" fillId="9" borderId="7" xfId="0" applyFont="1" applyFill="1" applyBorder="1" applyAlignment="1">
      <alignment horizontal="center" vertical="center" wrapText="1"/>
    </xf>
    <xf numFmtId="0" fontId="23" fillId="9" borderId="5" xfId="0" applyFont="1" applyFill="1" applyBorder="1" applyAlignment="1">
      <alignment vertical="center" wrapText="1"/>
    </xf>
    <xf numFmtId="0" fontId="23" fillId="9" borderId="10" xfId="0" applyFont="1" applyFill="1" applyBorder="1" applyAlignment="1">
      <alignment horizontal="center" vertical="center" wrapText="1"/>
    </xf>
    <xf numFmtId="0" fontId="23" fillId="9" borderId="0" xfId="0" applyFont="1" applyFill="1" applyAlignment="1">
      <alignment vertical="center" wrapText="1"/>
    </xf>
    <xf numFmtId="0" fontId="23" fillId="9" borderId="9" xfId="0" applyFont="1" applyFill="1" applyBorder="1" applyAlignment="1">
      <alignment horizontal="center" vertical="center" wrapText="1"/>
    </xf>
    <xf numFmtId="0" fontId="23" fillId="9" borderId="26" xfId="0" applyFont="1" applyFill="1" applyBorder="1" applyAlignment="1">
      <alignment vertical="center" wrapText="1"/>
    </xf>
    <xf numFmtId="0" fontId="23" fillId="9" borderId="27" xfId="0" applyFont="1" applyFill="1" applyBorder="1" applyAlignment="1">
      <alignment horizontal="center" vertical="center" wrapText="1"/>
    </xf>
    <xf numFmtId="0" fontId="0" fillId="0" borderId="0" xfId="0" applyAlignment="1">
      <alignment wrapText="1"/>
    </xf>
    <xf numFmtId="0" fontId="0" fillId="0" borderId="14" xfId="0" applyBorder="1"/>
    <xf numFmtId="0" fontId="0" fillId="0" borderId="16" xfId="0" applyBorder="1"/>
    <xf numFmtId="0" fontId="0" fillId="9" borderId="16" xfId="0" applyFill="1" applyBorder="1"/>
    <xf numFmtId="0" fontId="21" fillId="9" borderId="16" xfId="0" applyFont="1" applyFill="1" applyBorder="1"/>
    <xf numFmtId="0" fontId="0" fillId="9" borderId="19" xfId="0" applyFill="1" applyBorder="1"/>
    <xf numFmtId="0" fontId="0" fillId="9" borderId="2" xfId="0" applyFill="1" applyBorder="1"/>
    <xf numFmtId="0" fontId="21" fillId="9" borderId="2" xfId="0" applyFont="1" applyFill="1" applyBorder="1"/>
    <xf numFmtId="0" fontId="12" fillId="0" borderId="28" xfId="0" applyFont="1" applyBorder="1" applyAlignment="1">
      <alignment vertical="center" wrapText="1"/>
    </xf>
    <xf numFmtId="0" fontId="12" fillId="0" borderId="29" xfId="0" applyFont="1" applyBorder="1" applyAlignment="1">
      <alignment vertical="center" wrapText="1"/>
    </xf>
    <xf numFmtId="0" fontId="17" fillId="0" borderId="29" xfId="0" applyFont="1" applyBorder="1" applyAlignment="1">
      <alignment vertical="center" wrapText="1"/>
    </xf>
    <xf numFmtId="0" fontId="12" fillId="0" borderId="30" xfId="0" applyFont="1" applyBorder="1" applyAlignment="1">
      <alignment vertical="center" wrapText="1"/>
    </xf>
    <xf numFmtId="0" fontId="12" fillId="0" borderId="2" xfId="0" applyFont="1" applyFill="1" applyBorder="1" applyAlignment="1">
      <alignment vertical="center" wrapText="1"/>
    </xf>
    <xf numFmtId="0" fontId="0" fillId="0" borderId="2" xfId="0" applyBorder="1" applyAlignment="1">
      <alignment vertical="center" wrapText="1"/>
    </xf>
    <xf numFmtId="0" fontId="21" fillId="0" borderId="2" xfId="0" applyFont="1" applyBorder="1" applyAlignment="1">
      <alignment vertical="center"/>
    </xf>
    <xf numFmtId="0" fontId="0" fillId="0" borderId="0" xfId="0" applyAlignment="1">
      <alignment horizontal="center"/>
    </xf>
    <xf numFmtId="0" fontId="0" fillId="0" borderId="13" xfId="0" applyBorder="1" applyAlignment="1">
      <alignment horizontal="center"/>
    </xf>
    <xf numFmtId="9" fontId="0" fillId="0" borderId="2" xfId="0" applyNumberFormat="1" applyBorder="1" applyAlignment="1">
      <alignment horizontal="center"/>
    </xf>
    <xf numFmtId="9" fontId="0" fillId="0" borderId="17" xfId="0" applyNumberFormat="1" applyBorder="1" applyAlignment="1">
      <alignment horizontal="center"/>
    </xf>
    <xf numFmtId="10" fontId="0" fillId="0" borderId="2" xfId="0" applyNumberFormat="1" applyBorder="1" applyAlignment="1">
      <alignment horizontal="center"/>
    </xf>
    <xf numFmtId="0" fontId="26" fillId="9" borderId="16" xfId="0" applyFont="1" applyFill="1" applyBorder="1"/>
    <xf numFmtId="0" fontId="26" fillId="9" borderId="2" xfId="0" applyFont="1" applyFill="1" applyBorder="1"/>
    <xf numFmtId="0" fontId="24" fillId="0" borderId="10" xfId="0" applyFont="1" applyBorder="1" applyAlignment="1">
      <alignment horizontal="center" vertical="center"/>
    </xf>
    <xf numFmtId="0" fontId="30" fillId="0" borderId="27" xfId="0" applyFont="1" applyBorder="1" applyAlignment="1">
      <alignment vertical="center"/>
    </xf>
    <xf numFmtId="0" fontId="24" fillId="0" borderId="2" xfId="0" applyFont="1" applyBorder="1" applyAlignment="1">
      <alignment horizontal="center" vertical="center"/>
    </xf>
    <xf numFmtId="0" fontId="30" fillId="0" borderId="2" xfId="0" applyFont="1" applyBorder="1" applyAlignment="1">
      <alignment vertical="center"/>
    </xf>
    <xf numFmtId="0" fontId="23" fillId="0" borderId="2" xfId="0" applyFont="1" applyBorder="1" applyAlignment="1">
      <alignment wrapText="1"/>
    </xf>
    <xf numFmtId="0" fontId="24" fillId="0" borderId="2" xfId="0" applyFont="1" applyBorder="1" applyAlignment="1">
      <alignment horizontal="left" vertical="top" wrapText="1"/>
    </xf>
    <xf numFmtId="0" fontId="24" fillId="0" borderId="2" xfId="0" applyFont="1" applyBorder="1"/>
    <xf numFmtId="0" fontId="24" fillId="6" borderId="31" xfId="0" applyFont="1" applyFill="1" applyBorder="1" applyAlignment="1">
      <alignment horizontal="left" vertical="center" wrapText="1"/>
    </xf>
    <xf numFmtId="0" fontId="24" fillId="6" borderId="1" xfId="0" applyFont="1" applyFill="1" applyBorder="1" applyAlignment="1">
      <alignment horizontal="left" vertical="center" wrapText="1"/>
    </xf>
    <xf numFmtId="0" fontId="0" fillId="0" borderId="2" xfId="0" applyBorder="1" applyAlignment="1">
      <alignment wrapText="1"/>
    </xf>
    <xf numFmtId="0" fontId="32" fillId="0" borderId="2" xfId="0" applyFont="1" applyBorder="1"/>
    <xf numFmtId="0" fontId="32" fillId="0" borderId="32" xfId="0" applyFont="1" applyBorder="1" applyAlignment="1">
      <alignment horizontal="center"/>
    </xf>
    <xf numFmtId="0" fontId="25" fillId="0" borderId="47" xfId="0" applyFont="1" applyBorder="1" applyAlignment="1">
      <alignment horizontal="center" vertical="center" wrapText="1"/>
    </xf>
    <xf numFmtId="4" fontId="19" fillId="19" borderId="15" xfId="1" applyNumberFormat="1" applyFont="1" applyFill="1" applyBorder="1" applyAlignment="1">
      <alignment horizontal="center" vertical="center"/>
    </xf>
    <xf numFmtId="4" fontId="19" fillId="3" borderId="15" xfId="1" applyNumberFormat="1" applyFont="1" applyFill="1" applyBorder="1" applyAlignment="1">
      <alignment horizontal="center" vertical="center"/>
    </xf>
    <xf numFmtId="0" fontId="2" fillId="3" borderId="12" xfId="0" applyFont="1" applyFill="1" applyBorder="1" applyAlignment="1">
      <alignment horizontal="left" vertical="center" wrapText="1"/>
    </xf>
    <xf numFmtId="192" fontId="19" fillId="3" borderId="55" xfId="1" applyFont="1" applyFill="1" applyBorder="1" applyAlignment="1">
      <alignment horizontal="center" vertical="center"/>
    </xf>
    <xf numFmtId="4" fontId="2" fillId="3" borderId="0" xfId="1" applyNumberFormat="1" applyFont="1" applyFill="1" applyBorder="1" applyAlignment="1">
      <alignment horizontal="center"/>
    </xf>
    <xf numFmtId="4" fontId="7" fillId="3" borderId="1" xfId="0" applyNumberFormat="1" applyFont="1" applyFill="1" applyBorder="1" applyAlignment="1">
      <alignment vertical="center"/>
    </xf>
    <xf numFmtId="4" fontId="7" fillId="3" borderId="7" xfId="0" applyNumberFormat="1" applyFont="1" applyFill="1" applyBorder="1" applyAlignment="1">
      <alignment horizontal="center" vertical="center"/>
    </xf>
    <xf numFmtId="4" fontId="6" fillId="3" borderId="1" xfId="0" applyNumberFormat="1" applyFont="1" applyFill="1" applyBorder="1" applyAlignment="1">
      <alignment horizontal="center" vertical="center"/>
    </xf>
    <xf numFmtId="4" fontId="7" fillId="3" borderId="2" xfId="0" applyNumberFormat="1" applyFont="1" applyFill="1" applyBorder="1" applyAlignment="1">
      <alignment horizontal="center" vertical="center"/>
    </xf>
    <xf numFmtId="4" fontId="7" fillId="3" borderId="27" xfId="0" applyNumberFormat="1" applyFont="1" applyFill="1" applyBorder="1" applyAlignment="1">
      <alignment horizontal="center" vertical="center"/>
    </xf>
    <xf numFmtId="4" fontId="7" fillId="3" borderId="2" xfId="0" applyNumberFormat="1" applyFont="1" applyFill="1" applyBorder="1"/>
    <xf numFmtId="0" fontId="7" fillId="3" borderId="2" xfId="0" applyFont="1" applyFill="1" applyBorder="1"/>
    <xf numFmtId="4" fontId="24"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wrapText="1"/>
    </xf>
    <xf numFmtId="4" fontId="24" fillId="3" borderId="9" xfId="0" applyNumberFormat="1" applyFont="1" applyFill="1" applyBorder="1" applyAlignment="1">
      <alignment horizontal="center" vertical="center"/>
    </xf>
    <xf numFmtId="4" fontId="23" fillId="3" borderId="7" xfId="0" applyNumberFormat="1" applyFont="1" applyFill="1" applyBorder="1" applyAlignment="1">
      <alignment horizontal="center" vertical="center"/>
    </xf>
    <xf numFmtId="4" fontId="24" fillId="3" borderId="7" xfId="0" applyNumberFormat="1" applyFont="1" applyFill="1" applyBorder="1" applyAlignment="1">
      <alignment horizontal="center" vertical="center"/>
    </xf>
    <xf numFmtId="4" fontId="7" fillId="3" borderId="4" xfId="0" applyNumberFormat="1" applyFont="1" applyFill="1" applyBorder="1" applyAlignment="1">
      <alignment horizontal="center" vertical="center"/>
    </xf>
    <xf numFmtId="4" fontId="7" fillId="3" borderId="10" xfId="0" applyNumberFormat="1" applyFont="1" applyFill="1" applyBorder="1" applyAlignment="1">
      <alignment horizontal="center" vertical="center"/>
    </xf>
    <xf numFmtId="4" fontId="24" fillId="3" borderId="10" xfId="0" applyNumberFormat="1" applyFont="1" applyFill="1" applyBorder="1" applyAlignment="1">
      <alignment horizontal="center" vertical="center"/>
    </xf>
    <xf numFmtId="4" fontId="6" fillId="3" borderId="7" xfId="0" applyNumberFormat="1" applyFont="1" applyFill="1" applyBorder="1" applyAlignment="1">
      <alignment horizontal="center" vertical="center"/>
    </xf>
    <xf numFmtId="0" fontId="26" fillId="0" borderId="0" xfId="0" applyFont="1" applyAlignment="1">
      <alignment horizontal="center"/>
    </xf>
    <xf numFmtId="0" fontId="35" fillId="0" borderId="0" xfId="0" applyFont="1"/>
    <xf numFmtId="0" fontId="32" fillId="0" borderId="0" xfId="0" applyFont="1"/>
    <xf numFmtId="0" fontId="32" fillId="0" borderId="0" xfId="0" applyFont="1" applyAlignment="1">
      <alignment horizontal="center"/>
    </xf>
    <xf numFmtId="4" fontId="25" fillId="0" borderId="1" xfId="0" applyNumberFormat="1" applyFont="1" applyBorder="1" applyAlignment="1">
      <alignment vertical="center" wrapText="1"/>
    </xf>
    <xf numFmtId="0" fontId="32" fillId="0" borderId="12" xfId="0" applyFont="1" applyBorder="1" applyAlignment="1">
      <alignment wrapText="1"/>
    </xf>
    <xf numFmtId="0" fontId="32" fillId="0" borderId="2" xfId="0" applyFont="1" applyBorder="1" applyAlignment="1">
      <alignment wrapText="1"/>
    </xf>
    <xf numFmtId="0" fontId="32" fillId="0" borderId="4" xfId="0" applyFont="1" applyBorder="1"/>
    <xf numFmtId="0" fontId="32" fillId="0" borderId="4" xfId="0" applyFont="1" applyBorder="1" applyAlignment="1">
      <alignment wrapText="1"/>
    </xf>
    <xf numFmtId="4" fontId="32" fillId="0" borderId="2" xfId="0" applyNumberFormat="1" applyFont="1" applyBorder="1"/>
    <xf numFmtId="0" fontId="0" fillId="0" borderId="0" xfId="0" applyFont="1" applyAlignment="1">
      <alignment horizontal="left"/>
    </xf>
    <xf numFmtId="192" fontId="19" fillId="0" borderId="0" xfId="1" applyFont="1" applyAlignment="1">
      <alignment horizontal="left" vertical="top" wrapText="1"/>
    </xf>
    <xf numFmtId="0" fontId="26" fillId="0" borderId="0" xfId="0" applyFont="1" applyAlignment="1">
      <alignment horizontal="center"/>
    </xf>
    <xf numFmtId="0" fontId="28" fillId="16" borderId="33" xfId="0" applyFont="1" applyFill="1" applyBorder="1" applyAlignment="1">
      <alignment vertical="center" wrapText="1"/>
    </xf>
    <xf numFmtId="0" fontId="28" fillId="16" borderId="11" xfId="0" applyFont="1" applyFill="1" applyBorder="1" applyAlignment="1">
      <alignment vertical="center" wrapText="1"/>
    </xf>
    <xf numFmtId="0" fontId="26" fillId="0" borderId="0" xfId="0" applyFont="1" applyAlignment="1"/>
    <xf numFmtId="0" fontId="21" fillId="4" borderId="15" xfId="0" applyFont="1" applyFill="1" applyBorder="1" applyAlignment="1">
      <alignment horizontal="center"/>
    </xf>
    <xf numFmtId="0" fontId="21" fillId="4" borderId="12" xfId="0" applyFont="1" applyFill="1" applyBorder="1" applyAlignment="1">
      <alignment horizontal="center"/>
    </xf>
    <xf numFmtId="0" fontId="26" fillId="0" borderId="0" xfId="0" applyFont="1" applyAlignment="1">
      <alignment horizontal="left"/>
    </xf>
    <xf numFmtId="0" fontId="25" fillId="17" borderId="52" xfId="0" applyFont="1" applyFill="1" applyBorder="1" applyAlignment="1">
      <alignment horizontal="center" vertical="center" wrapText="1"/>
    </xf>
    <xf numFmtId="0" fontId="25" fillId="17" borderId="47" xfId="0" applyFont="1" applyFill="1" applyBorder="1" applyAlignment="1">
      <alignment horizontal="center" vertical="center" wrapText="1"/>
    </xf>
    <xf numFmtId="0" fontId="28" fillId="17" borderId="56" xfId="0" applyFont="1" applyFill="1" applyBorder="1" applyAlignment="1">
      <alignment horizontal="center" vertical="center" wrapText="1"/>
    </xf>
    <xf numFmtId="0" fontId="28" fillId="17" borderId="57" xfId="0" applyFont="1" applyFill="1" applyBorder="1" applyAlignment="1">
      <alignment horizontal="center" vertical="center" wrapText="1"/>
    </xf>
    <xf numFmtId="0" fontId="28" fillId="17" borderId="58" xfId="0" applyFont="1" applyFill="1" applyBorder="1" applyAlignment="1">
      <alignment horizontal="center" vertical="center" wrapText="1"/>
    </xf>
    <xf numFmtId="0" fontId="28" fillId="17" borderId="59" xfId="0" applyFont="1" applyFill="1" applyBorder="1" applyAlignment="1">
      <alignment horizontal="center" vertical="center" wrapText="1"/>
    </xf>
    <xf numFmtId="0" fontId="0" fillId="4" borderId="17" xfId="0" applyFont="1" applyFill="1" applyBorder="1" applyAlignment="1">
      <alignment horizontal="center" vertical="center" wrapText="1"/>
    </xf>
    <xf numFmtId="0" fontId="0" fillId="4" borderId="34" xfId="0" applyFont="1" applyFill="1" applyBorder="1" applyAlignment="1">
      <alignment horizontal="center" vertical="center" wrapText="1"/>
    </xf>
    <xf numFmtId="0" fontId="25" fillId="6" borderId="0" xfId="0" applyFont="1" applyFill="1" applyAlignment="1">
      <alignment vertical="center"/>
    </xf>
    <xf numFmtId="0" fontId="25" fillId="6" borderId="5" xfId="0" applyFont="1" applyFill="1" applyBorder="1" applyAlignment="1">
      <alignment vertical="center"/>
    </xf>
    <xf numFmtId="0" fontId="24" fillId="6" borderId="3" xfId="0" applyFont="1" applyFill="1" applyBorder="1" applyAlignment="1">
      <alignment horizontal="center" vertical="center" wrapText="1"/>
    </xf>
    <xf numFmtId="0" fontId="24" fillId="6" borderId="40" xfId="0" applyFont="1" applyFill="1" applyBorder="1" applyAlignment="1">
      <alignment horizontal="center" vertical="center" wrapText="1"/>
    </xf>
    <xf numFmtId="0" fontId="24" fillId="6" borderId="8" xfId="0" applyFont="1" applyFill="1" applyBorder="1" applyAlignment="1">
      <alignment horizontal="center" vertical="center" wrapText="1"/>
    </xf>
    <xf numFmtId="0" fontId="24" fillId="6" borderId="10" xfId="0" applyFont="1" applyFill="1" applyBorder="1" applyAlignment="1">
      <alignment horizontal="center" vertical="center" wrapText="1"/>
    </xf>
    <xf numFmtId="0" fontId="24" fillId="6" borderId="61" xfId="0" applyFont="1" applyFill="1" applyBorder="1" applyAlignment="1">
      <alignment horizontal="center" vertical="center" wrapText="1"/>
    </xf>
    <xf numFmtId="0" fontId="24" fillId="6" borderId="6" xfId="0" applyFont="1" applyFill="1" applyBorder="1" applyAlignment="1">
      <alignment horizontal="center" vertical="center" wrapText="1"/>
    </xf>
    <xf numFmtId="0" fontId="24" fillId="6" borderId="37" xfId="0" applyFont="1" applyFill="1" applyBorder="1" applyAlignment="1">
      <alignment horizontal="center" vertical="center" wrapText="1"/>
    </xf>
    <xf numFmtId="0" fontId="24" fillId="6" borderId="0" xfId="0" applyFont="1" applyFill="1" applyBorder="1" applyAlignment="1">
      <alignment horizontal="center" vertical="center" wrapText="1"/>
    </xf>
    <xf numFmtId="0" fontId="24" fillId="6" borderId="27" xfId="0" applyFont="1" applyFill="1" applyBorder="1" applyAlignment="1">
      <alignment horizontal="center" vertical="center" wrapText="1"/>
    </xf>
    <xf numFmtId="0" fontId="24" fillId="6" borderId="43" xfId="0" applyFont="1" applyFill="1" applyBorder="1" applyAlignment="1">
      <alignment horizontal="center" vertical="center" wrapText="1"/>
    </xf>
    <xf numFmtId="0" fontId="24" fillId="6" borderId="63" xfId="0" applyFont="1" applyFill="1" applyBorder="1" applyAlignment="1">
      <alignment horizontal="center" vertical="center" wrapText="1"/>
    </xf>
    <xf numFmtId="0" fontId="24" fillId="6" borderId="64" xfId="0" applyFont="1" applyFill="1" applyBorder="1" applyAlignment="1">
      <alignment horizontal="center" vertical="center" wrapText="1"/>
    </xf>
    <xf numFmtId="0" fontId="36" fillId="6" borderId="0" xfId="0" applyFont="1" applyFill="1" applyAlignment="1">
      <alignment vertical="center"/>
    </xf>
    <xf numFmtId="0" fontId="36" fillId="6" borderId="5" xfId="0" applyFont="1" applyFill="1" applyBorder="1" applyAlignment="1">
      <alignment vertical="center"/>
    </xf>
    <xf numFmtId="0" fontId="25" fillId="6" borderId="0" xfId="0" applyFont="1" applyFill="1" applyAlignment="1">
      <alignment horizontal="center" vertical="center"/>
    </xf>
    <xf numFmtId="0" fontId="25" fillId="6" borderId="5" xfId="0" applyFont="1" applyFill="1" applyBorder="1" applyAlignment="1">
      <alignment horizontal="center" vertical="center"/>
    </xf>
    <xf numFmtId="0" fontId="24" fillId="6" borderId="31" xfId="0" applyFont="1" applyFill="1" applyBorder="1" applyAlignment="1">
      <alignment horizontal="center" vertical="center" wrapText="1"/>
    </xf>
    <xf numFmtId="0" fontId="24" fillId="6" borderId="5" xfId="0" applyFont="1" applyFill="1" applyBorder="1" applyAlignment="1">
      <alignment horizontal="center" vertical="center" wrapText="1"/>
    </xf>
    <xf numFmtId="0" fontId="24" fillId="6" borderId="1" xfId="0" applyFont="1" applyFill="1" applyBorder="1" applyAlignment="1">
      <alignment horizontal="center" vertical="center" wrapText="1"/>
    </xf>
    <xf numFmtId="4" fontId="24" fillId="6" borderId="8" xfId="0" applyNumberFormat="1" applyFont="1" applyFill="1" applyBorder="1" applyAlignment="1">
      <alignment horizontal="center" vertical="center" wrapText="1"/>
    </xf>
    <xf numFmtId="4" fontId="24" fillId="6" borderId="61" xfId="0" applyNumberFormat="1" applyFont="1" applyFill="1" applyBorder="1" applyAlignment="1">
      <alignment horizontal="center" vertical="center" wrapText="1"/>
    </xf>
    <xf numFmtId="0" fontId="23" fillId="6" borderId="60" xfId="0" applyFont="1" applyFill="1" applyBorder="1" applyAlignment="1">
      <alignment horizontal="justify" vertical="center" wrapText="1"/>
    </xf>
    <xf numFmtId="0" fontId="23" fillId="6" borderId="10" xfId="0" applyFont="1" applyFill="1" applyBorder="1" applyAlignment="1">
      <alignment horizontal="justify" vertical="center" wrapText="1"/>
    </xf>
    <xf numFmtId="0" fontId="23" fillId="6" borderId="61" xfId="0" applyFont="1" applyFill="1" applyBorder="1" applyAlignment="1">
      <alignment horizontal="justify" vertical="center" wrapText="1"/>
    </xf>
    <xf numFmtId="0" fontId="23" fillId="6" borderId="8" xfId="0" applyFont="1" applyFill="1" applyBorder="1" applyAlignment="1">
      <alignment horizontal="justify" vertical="center" wrapText="1"/>
    </xf>
    <xf numFmtId="0" fontId="24" fillId="6" borderId="33" xfId="0" applyFont="1" applyFill="1" applyBorder="1" applyAlignment="1">
      <alignment horizontal="justify" vertical="center" wrapText="1"/>
    </xf>
    <xf numFmtId="0" fontId="24" fillId="6" borderId="26" xfId="0" applyFont="1" applyFill="1" applyBorder="1" applyAlignment="1">
      <alignment horizontal="justify" vertical="center" wrapText="1"/>
    </xf>
    <xf numFmtId="0" fontId="23" fillId="6" borderId="33" xfId="0" applyFont="1" applyFill="1" applyBorder="1" applyAlignment="1">
      <alignment horizontal="left" vertical="center" wrapText="1"/>
    </xf>
    <xf numFmtId="0" fontId="23" fillId="6" borderId="11" xfId="0" applyFont="1" applyFill="1" applyBorder="1" applyAlignment="1">
      <alignment horizontal="left" vertical="center" wrapText="1"/>
    </xf>
    <xf numFmtId="0" fontId="24" fillId="6" borderId="37" xfId="0" applyFont="1" applyFill="1" applyBorder="1" applyAlignment="1">
      <alignment horizontal="left" vertical="center" wrapText="1"/>
    </xf>
    <xf numFmtId="0" fontId="24" fillId="6" borderId="27" xfId="0" applyFont="1" applyFill="1" applyBorder="1" applyAlignment="1">
      <alignment horizontal="left" vertical="center" wrapText="1"/>
    </xf>
    <xf numFmtId="0" fontId="23" fillId="6" borderId="3" xfId="0" applyFont="1" applyFill="1" applyBorder="1" applyAlignment="1">
      <alignment horizontal="left" vertical="center" wrapText="1"/>
    </xf>
    <xf numFmtId="0" fontId="23" fillId="6" borderId="6" xfId="0" applyFont="1" applyFill="1" applyBorder="1" applyAlignment="1">
      <alignment horizontal="left" vertical="center" wrapText="1"/>
    </xf>
    <xf numFmtId="0" fontId="23" fillId="6" borderId="33" xfId="0" applyFont="1" applyFill="1" applyBorder="1" applyAlignment="1">
      <alignment horizontal="center" vertical="center" wrapText="1"/>
    </xf>
    <xf numFmtId="0" fontId="23" fillId="6" borderId="11" xfId="0" applyFont="1" applyFill="1" applyBorder="1" applyAlignment="1">
      <alignment horizontal="center" vertical="center" wrapText="1"/>
    </xf>
    <xf numFmtId="0" fontId="24" fillId="6" borderId="60" xfId="0" applyFont="1" applyFill="1" applyBorder="1" applyAlignment="1">
      <alignment horizontal="justify" vertical="center" wrapText="1"/>
    </xf>
    <xf numFmtId="0" fontId="24" fillId="6" borderId="61" xfId="0" applyFont="1" applyFill="1" applyBorder="1" applyAlignment="1">
      <alignment horizontal="justify" vertical="center" wrapText="1"/>
    </xf>
    <xf numFmtId="0" fontId="23" fillId="6" borderId="62" xfId="0" applyFont="1" applyFill="1" applyBorder="1" applyAlignment="1">
      <alignment horizontal="justify" vertical="center" wrapText="1"/>
    </xf>
    <xf numFmtId="0" fontId="23" fillId="6" borderId="37" xfId="0" applyFont="1" applyFill="1" applyBorder="1" applyAlignment="1">
      <alignment horizontal="justify" vertical="center" wrapText="1"/>
    </xf>
    <xf numFmtId="0" fontId="23" fillId="6" borderId="7" xfId="0" applyFont="1" applyFill="1" applyBorder="1" applyAlignment="1">
      <alignment horizontal="justify" vertical="center" wrapText="1"/>
    </xf>
    <xf numFmtId="0" fontId="5" fillId="18" borderId="38" xfId="0" applyFont="1" applyFill="1" applyBorder="1" applyAlignment="1">
      <alignment horizontal="left" vertical="top" wrapText="1"/>
    </xf>
    <xf numFmtId="0" fontId="5" fillId="18" borderId="39" xfId="0" applyFont="1" applyFill="1" applyBorder="1" applyAlignment="1">
      <alignment horizontal="left" vertical="top" wrapText="1"/>
    </xf>
    <xf numFmtId="0" fontId="23" fillId="6" borderId="33" xfId="0" applyFont="1" applyFill="1" applyBorder="1" applyAlignment="1">
      <alignment vertical="center" wrapText="1"/>
    </xf>
    <xf numFmtId="0" fontId="23" fillId="6" borderId="11" xfId="0" applyFont="1" applyFill="1" applyBorder="1" applyAlignment="1">
      <alignment vertical="center" wrapText="1"/>
    </xf>
    <xf numFmtId="0" fontId="24" fillId="6" borderId="33" xfId="0" applyFont="1" applyFill="1" applyBorder="1" applyAlignment="1">
      <alignment horizontal="left" vertical="center" wrapText="1"/>
    </xf>
    <xf numFmtId="0" fontId="24" fillId="6" borderId="11" xfId="0" applyFont="1" applyFill="1" applyBorder="1" applyAlignment="1">
      <alignment horizontal="left" vertical="center" wrapText="1"/>
    </xf>
    <xf numFmtId="0" fontId="23" fillId="18" borderId="33" xfId="0" applyFont="1" applyFill="1" applyBorder="1" applyAlignment="1">
      <alignment vertical="center" wrapText="1"/>
    </xf>
    <xf numFmtId="0" fontId="23" fillId="18" borderId="11" xfId="0" applyFont="1" applyFill="1" applyBorder="1" applyAlignment="1">
      <alignment vertical="center" wrapText="1"/>
    </xf>
    <xf numFmtId="0" fontId="23" fillId="18" borderId="31" xfId="0" applyFont="1" applyFill="1" applyBorder="1" applyAlignment="1">
      <alignment horizontal="left" vertical="center" wrapText="1"/>
    </xf>
    <xf numFmtId="0" fontId="23" fillId="18" borderId="1" xfId="0" applyFont="1" applyFill="1" applyBorder="1" applyAlignment="1">
      <alignment horizontal="left" vertical="center" wrapText="1"/>
    </xf>
    <xf numFmtId="0" fontId="23" fillId="6" borderId="3" xfId="0" applyFont="1" applyFill="1" applyBorder="1" applyAlignment="1">
      <alignment vertical="center" wrapText="1"/>
    </xf>
    <xf numFmtId="0" fontId="23" fillId="6" borderId="6" xfId="0" applyFont="1" applyFill="1" applyBorder="1" applyAlignment="1">
      <alignment vertical="center" wrapText="1"/>
    </xf>
    <xf numFmtId="0" fontId="27" fillId="7" borderId="35" xfId="0" applyFont="1" applyFill="1" applyBorder="1" applyAlignment="1">
      <alignment horizontal="left" vertical="top" wrapText="1"/>
    </xf>
    <xf numFmtId="0" fontId="27" fillId="7" borderId="36" xfId="0" applyFont="1" applyFill="1" applyBorder="1" applyAlignment="1">
      <alignment horizontal="left" vertical="top" wrapText="1"/>
    </xf>
    <xf numFmtId="0" fontId="6" fillId="6" borderId="33" xfId="0" applyFont="1" applyFill="1" applyBorder="1" applyAlignment="1">
      <alignment horizontal="left" vertical="center" wrapText="1"/>
    </xf>
    <xf numFmtId="0" fontId="6" fillId="6" borderId="11" xfId="0" applyFont="1" applyFill="1" applyBorder="1" applyAlignment="1">
      <alignment horizontal="left" vertical="center" wrapText="1"/>
    </xf>
    <xf numFmtId="0" fontId="6" fillId="2" borderId="33" xfId="0" applyFont="1" applyFill="1" applyBorder="1" applyAlignment="1">
      <alignment horizontal="left" vertical="top" wrapText="1"/>
    </xf>
    <xf numFmtId="0" fontId="6" fillId="2" borderId="11" xfId="0" applyFont="1" applyFill="1" applyBorder="1" applyAlignment="1">
      <alignment horizontal="left" vertical="top" wrapText="1"/>
    </xf>
    <xf numFmtId="0" fontId="23" fillId="9" borderId="8" xfId="0" applyFont="1" applyFill="1" applyBorder="1" applyAlignment="1">
      <alignment horizontal="center" vertical="center" wrapText="1"/>
    </xf>
    <xf numFmtId="0" fontId="23" fillId="9" borderId="61"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23" fillId="9" borderId="40" xfId="0" applyFont="1" applyFill="1" applyBorder="1" applyAlignment="1">
      <alignment horizontal="center" vertical="center" wrapText="1"/>
    </xf>
    <xf numFmtId="0" fontId="23" fillId="9" borderId="6" xfId="0" applyFont="1" applyFill="1" applyBorder="1" applyAlignment="1">
      <alignment horizontal="center" vertical="center" wrapText="1"/>
    </xf>
    <xf numFmtId="0" fontId="23" fillId="9" borderId="0" xfId="0" applyFont="1" applyFill="1" applyBorder="1" applyAlignment="1">
      <alignment horizontal="left" vertical="center" wrapText="1"/>
    </xf>
  </cellXfs>
  <cellStyles count="7">
    <cellStyle name="Excel Built-in Normal" xfId="1"/>
    <cellStyle name="Heading" xfId="2"/>
    <cellStyle name="Heading1" xfId="3"/>
    <cellStyle name="Hyperlink" xfId="4" builtinId="8"/>
    <cellStyle name="Normal" xfId="0" builtinId="0" customBuiltin="1"/>
    <cellStyle name="Result" xfId="5"/>
    <cellStyle name="Result2" xfId="6"/>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B2:K63"/>
  <sheetViews>
    <sheetView zoomScale="110" zoomScaleNormal="110" workbookViewId="0">
      <selection activeCell="C3" sqref="C3"/>
    </sheetView>
  </sheetViews>
  <sheetFormatPr defaultColWidth="8.125" defaultRowHeight="15"/>
  <cols>
    <col min="1" max="1" width="3.875" style="2" customWidth="1"/>
    <col min="2" max="2" width="4.75" style="8" customWidth="1"/>
    <col min="3" max="3" width="36.625" style="8" customWidth="1"/>
    <col min="4" max="4" width="4.25" style="4" bestFit="1" customWidth="1"/>
    <col min="5" max="5" width="7.875" style="4" customWidth="1"/>
    <col min="6" max="6" width="9.875" style="4" customWidth="1"/>
    <col min="7" max="7" width="12.25" style="5" customWidth="1"/>
    <col min="8" max="8" width="13" style="5" customWidth="1"/>
    <col min="9" max="9" width="11.25" style="9" customWidth="1"/>
    <col min="10" max="11" width="8.125" style="2" hidden="1" customWidth="1"/>
    <col min="12" max="16384" width="8.125" style="2"/>
  </cols>
  <sheetData>
    <row r="2" spans="2:11">
      <c r="C2" s="23" t="s">
        <v>76</v>
      </c>
    </row>
    <row r="3" spans="2:11">
      <c r="E3" s="6"/>
      <c r="F3" s="6"/>
      <c r="G3" s="4"/>
    </row>
    <row r="5" spans="2:11" s="1" customFormat="1" ht="54.6" customHeight="1">
      <c r="B5" s="100" t="s">
        <v>0</v>
      </c>
      <c r="C5" s="100" t="s">
        <v>79</v>
      </c>
      <c r="D5" s="100" t="s">
        <v>1</v>
      </c>
      <c r="E5" s="100" t="s">
        <v>80</v>
      </c>
      <c r="F5" s="100" t="s">
        <v>81</v>
      </c>
      <c r="G5" s="101" t="s">
        <v>3</v>
      </c>
      <c r="H5" s="101" t="s">
        <v>77</v>
      </c>
      <c r="I5" s="102" t="s">
        <v>78</v>
      </c>
    </row>
    <row r="6" spans="2:11" ht="14.45" customHeight="1">
      <c r="B6" s="11">
        <v>1</v>
      </c>
      <c r="C6" s="78" t="s">
        <v>196</v>
      </c>
      <c r="D6" s="79" t="s">
        <v>193</v>
      </c>
      <c r="E6" s="74">
        <v>1</v>
      </c>
      <c r="F6" s="75">
        <v>10737.44</v>
      </c>
      <c r="G6" s="19">
        <f>E6*F6</f>
        <v>10737.44</v>
      </c>
      <c r="H6" s="20">
        <f>ROUND(G6*19%,2)</f>
        <v>2040.11</v>
      </c>
      <c r="I6" s="24">
        <f>G6+H6</f>
        <v>12777.550000000001</v>
      </c>
      <c r="J6" s="2">
        <f>I6</f>
        <v>12777.550000000001</v>
      </c>
      <c r="K6" s="2">
        <f>I6-J6</f>
        <v>0</v>
      </c>
    </row>
    <row r="7" spans="2:11">
      <c r="B7" s="11">
        <v>2</v>
      </c>
      <c r="C7" s="78"/>
      <c r="D7" s="79"/>
      <c r="E7" s="74"/>
      <c r="F7" s="75"/>
      <c r="G7" s="19">
        <f>E7*F7</f>
        <v>0</v>
      </c>
      <c r="H7" s="20">
        <f>ROUND(G7*19%,2)</f>
        <v>0</v>
      </c>
      <c r="I7" s="24">
        <f>G7+H7</f>
        <v>0</v>
      </c>
    </row>
    <row r="8" spans="2:11">
      <c r="B8" s="11">
        <v>3</v>
      </c>
      <c r="C8" s="78"/>
      <c r="D8" s="79"/>
      <c r="E8" s="74"/>
      <c r="F8" s="75"/>
      <c r="G8" s="19">
        <f>E8*F8</f>
        <v>0</v>
      </c>
      <c r="H8" s="20">
        <f>ROUND(G8*19%,2)</f>
        <v>0</v>
      </c>
      <c r="I8" s="24">
        <f>G8+H8</f>
        <v>0</v>
      </c>
    </row>
    <row r="9" spans="2:11">
      <c r="B9" s="11">
        <v>4</v>
      </c>
      <c r="C9" s="78"/>
      <c r="D9" s="79"/>
      <c r="E9" s="74"/>
      <c r="F9" s="75"/>
      <c r="G9" s="19">
        <f>E9*F9</f>
        <v>0</v>
      </c>
      <c r="H9" s="20">
        <f>ROUND(G9*19%,2)</f>
        <v>0</v>
      </c>
      <c r="I9" s="24">
        <f>G9+H9</f>
        <v>0</v>
      </c>
    </row>
    <row r="10" spans="2:11">
      <c r="B10" s="11">
        <v>5</v>
      </c>
      <c r="C10" s="62"/>
      <c r="D10" s="81"/>
      <c r="E10" s="82"/>
      <c r="F10" s="75"/>
      <c r="G10" s="19">
        <f>E10*F10</f>
        <v>0</v>
      </c>
      <c r="H10" s="20">
        <f>ROUND(G10*19%,2)</f>
        <v>0</v>
      </c>
      <c r="I10" s="24">
        <f>G10+H10</f>
        <v>0</v>
      </c>
    </row>
    <row r="11" spans="2:11" s="14" customFormat="1">
      <c r="B11" s="84"/>
      <c r="C11" s="85" t="s">
        <v>82</v>
      </c>
      <c r="D11" s="86"/>
      <c r="E11" s="87"/>
      <c r="F11" s="88"/>
      <c r="G11" s="89">
        <f>SUM(G6:G10)</f>
        <v>10737.44</v>
      </c>
      <c r="H11" s="89">
        <f>SUM(H6:H10)</f>
        <v>2040.11</v>
      </c>
      <c r="I11" s="89">
        <f>SUM(I6:I10)</f>
        <v>12777.550000000001</v>
      </c>
    </row>
    <row r="12" spans="2:11" ht="14.45" customHeight="1">
      <c r="B12" s="99">
        <v>1</v>
      </c>
      <c r="C12" s="65" t="s">
        <v>204</v>
      </c>
      <c r="D12" s="7" t="s">
        <v>193</v>
      </c>
      <c r="E12" s="10">
        <v>1</v>
      </c>
      <c r="F12" s="73">
        <v>377.31</v>
      </c>
      <c r="G12" s="19">
        <f>E12*F12</f>
        <v>377.31</v>
      </c>
      <c r="H12" s="20">
        <f>ROUND(G12*19%,2)</f>
        <v>71.69</v>
      </c>
      <c r="I12" s="24">
        <f>G12+H12</f>
        <v>449</v>
      </c>
      <c r="J12" s="2">
        <f>I12</f>
        <v>449</v>
      </c>
      <c r="K12" s="2">
        <f>I12-J12</f>
        <v>0</v>
      </c>
    </row>
    <row r="13" spans="2:11">
      <c r="B13" s="74">
        <v>2</v>
      </c>
      <c r="C13" s="8" t="s">
        <v>222</v>
      </c>
      <c r="D13" s="7" t="s">
        <v>193</v>
      </c>
      <c r="E13" s="10">
        <v>1</v>
      </c>
      <c r="F13" s="73">
        <v>298.32</v>
      </c>
      <c r="G13" s="19">
        <f>E13*F13</f>
        <v>298.32</v>
      </c>
      <c r="H13" s="20">
        <f>ROUND(G13*19%,2)</f>
        <v>56.68</v>
      </c>
      <c r="I13" s="24">
        <f>G13+H13</f>
        <v>355</v>
      </c>
      <c r="J13" s="2">
        <f>I13</f>
        <v>355</v>
      </c>
      <c r="K13" s="2">
        <f>I13-J13</f>
        <v>0</v>
      </c>
    </row>
    <row r="14" spans="2:11">
      <c r="B14" s="99">
        <v>3</v>
      </c>
      <c r="C14" s="67" t="s">
        <v>205</v>
      </c>
      <c r="D14" s="7" t="s">
        <v>193</v>
      </c>
      <c r="E14" s="10">
        <v>1</v>
      </c>
      <c r="F14" s="73">
        <v>755.46</v>
      </c>
      <c r="G14" s="19">
        <f>E14*F14</f>
        <v>755.46</v>
      </c>
      <c r="H14" s="20">
        <f>ROUND(G14*19%,2)</f>
        <v>143.54</v>
      </c>
      <c r="I14" s="24">
        <f>G14+H14</f>
        <v>899</v>
      </c>
      <c r="J14" s="2">
        <f>I14</f>
        <v>899</v>
      </c>
      <c r="K14" s="2">
        <f>I14-J14</f>
        <v>0</v>
      </c>
    </row>
    <row r="15" spans="2:11">
      <c r="B15" s="74">
        <v>4</v>
      </c>
      <c r="C15" s="66" t="s">
        <v>206</v>
      </c>
      <c r="D15" s="7" t="s">
        <v>193</v>
      </c>
      <c r="E15" s="10">
        <v>1</v>
      </c>
      <c r="F15" s="73">
        <v>4900</v>
      </c>
      <c r="G15" s="19">
        <f>E15*F15</f>
        <v>4900</v>
      </c>
      <c r="H15" s="20">
        <v>0</v>
      </c>
      <c r="I15" s="24">
        <f>G15+H15</f>
        <v>4900</v>
      </c>
      <c r="J15" s="2">
        <f>I15</f>
        <v>4900</v>
      </c>
      <c r="K15" s="2">
        <f>I15-J15</f>
        <v>0</v>
      </c>
    </row>
    <row r="16" spans="2:11">
      <c r="B16" s="99">
        <v>5</v>
      </c>
      <c r="C16" s="64"/>
      <c r="D16" s="7"/>
      <c r="E16" s="10"/>
      <c r="F16" s="73"/>
      <c r="G16" s="19">
        <f>E16*F16</f>
        <v>0</v>
      </c>
      <c r="H16" s="20">
        <f>ROUND(G16*19%,2)</f>
        <v>0</v>
      </c>
      <c r="I16" s="24">
        <f>G16+H16</f>
        <v>0</v>
      </c>
    </row>
    <row r="17" spans="2:11" s="14" customFormat="1">
      <c r="B17" s="87"/>
      <c r="C17" s="85" t="s">
        <v>83</v>
      </c>
      <c r="D17" s="86"/>
      <c r="E17" s="90"/>
      <c r="F17" s="91"/>
      <c r="G17" s="92">
        <f>SUM(G12:G16)</f>
        <v>6331.09</v>
      </c>
      <c r="H17" s="92">
        <f>SUM(H12:H16)</f>
        <v>271.90999999999997</v>
      </c>
      <c r="I17" s="92">
        <f>SUM(I12:I16)</f>
        <v>6603</v>
      </c>
    </row>
    <row r="18" spans="2:11" ht="14.45" customHeight="1">
      <c r="B18" s="10">
        <v>1</v>
      </c>
      <c r="C18" s="65" t="s">
        <v>207</v>
      </c>
      <c r="D18" s="18" t="s">
        <v>208</v>
      </c>
      <c r="E18" s="74">
        <v>10</v>
      </c>
      <c r="F18" s="213">
        <v>1331</v>
      </c>
      <c r="G18" s="19">
        <f>E18*F18</f>
        <v>13310</v>
      </c>
      <c r="H18" s="20">
        <v>0</v>
      </c>
      <c r="I18" s="24">
        <f>G18+H18</f>
        <v>13310</v>
      </c>
      <c r="J18" s="2">
        <f>F18*7</f>
        <v>9317</v>
      </c>
      <c r="K18" s="2">
        <f>I18-J18</f>
        <v>3993</v>
      </c>
    </row>
    <row r="19" spans="2:11">
      <c r="B19" s="10">
        <v>2</v>
      </c>
      <c r="C19" s="65" t="s">
        <v>213</v>
      </c>
      <c r="D19" s="18" t="s">
        <v>208</v>
      </c>
      <c r="E19" s="74">
        <v>10</v>
      </c>
      <c r="F19" s="213">
        <v>3436</v>
      </c>
      <c r="G19" s="19">
        <f>E19*F19</f>
        <v>34360</v>
      </c>
      <c r="H19" s="20">
        <v>0</v>
      </c>
      <c r="I19" s="24">
        <f>G19+H19</f>
        <v>34360</v>
      </c>
      <c r="J19" s="2">
        <f>F19*7</f>
        <v>24052</v>
      </c>
      <c r="K19" s="2">
        <f>I19-J19</f>
        <v>10308</v>
      </c>
    </row>
    <row r="20" spans="2:11">
      <c r="B20" s="10">
        <v>3</v>
      </c>
      <c r="C20" s="65" t="s">
        <v>214</v>
      </c>
      <c r="D20" s="18" t="s">
        <v>208</v>
      </c>
      <c r="E20" s="74">
        <v>10</v>
      </c>
      <c r="F20" s="214">
        <v>1718</v>
      </c>
      <c r="G20" s="19">
        <f>E20*F20</f>
        <v>17180</v>
      </c>
      <c r="H20" s="20">
        <v>0</v>
      </c>
      <c r="I20" s="24">
        <f>G20+H20</f>
        <v>17180</v>
      </c>
      <c r="J20" s="2">
        <f>F20*7</f>
        <v>12026</v>
      </c>
      <c r="K20" s="2">
        <f>I20-J20</f>
        <v>5154</v>
      </c>
    </row>
    <row r="21" spans="2:11">
      <c r="B21" s="10">
        <v>4</v>
      </c>
      <c r="C21" s="215"/>
      <c r="D21" s="7"/>
      <c r="E21" s="216"/>
      <c r="F21" s="217"/>
      <c r="G21" s="19">
        <f>E21*F21</f>
        <v>0</v>
      </c>
      <c r="H21" s="20">
        <v>0</v>
      </c>
      <c r="I21" s="24">
        <f>G21+H21</f>
        <v>0</v>
      </c>
    </row>
    <row r="22" spans="2:11" s="14" customFormat="1">
      <c r="B22" s="87"/>
      <c r="C22" s="85" t="s">
        <v>95</v>
      </c>
      <c r="D22" s="86"/>
      <c r="E22" s="90"/>
      <c r="F22" s="91"/>
      <c r="G22" s="92">
        <f>SUM(G18:G21)</f>
        <v>64850</v>
      </c>
      <c r="H22" s="92">
        <f>SUM(H18:H21)</f>
        <v>0</v>
      </c>
      <c r="I22" s="92">
        <f>SUM(I18:I21)</f>
        <v>64850</v>
      </c>
    </row>
    <row r="23" spans="2:11" ht="14.45" customHeight="1">
      <c r="B23" s="10">
        <v>1</v>
      </c>
      <c r="C23" s="80" t="s">
        <v>194</v>
      </c>
      <c r="D23" s="83" t="s">
        <v>193</v>
      </c>
      <c r="E23" s="76">
        <v>1</v>
      </c>
      <c r="F23" s="77">
        <v>1638.66</v>
      </c>
      <c r="G23" s="19">
        <f t="shared" ref="G23:G32" si="0">E23*F23</f>
        <v>1638.66</v>
      </c>
      <c r="H23" s="20">
        <f t="shared" ref="H23:H32" si="1">ROUND(G23*19%,2)</f>
        <v>311.35000000000002</v>
      </c>
      <c r="I23" s="24">
        <f t="shared" ref="I23:I32" si="2">G23+H23</f>
        <v>1950.0100000000002</v>
      </c>
      <c r="J23" s="2">
        <f t="shared" ref="J23:J31" si="3">I23</f>
        <v>1950.0100000000002</v>
      </c>
      <c r="K23" s="2">
        <f t="shared" ref="K23:K38" si="4">I23-J23</f>
        <v>0</v>
      </c>
    </row>
    <row r="24" spans="2:11">
      <c r="B24" s="10">
        <v>2</v>
      </c>
      <c r="C24" s="78" t="s">
        <v>195</v>
      </c>
      <c r="D24" s="79" t="s">
        <v>193</v>
      </c>
      <c r="E24" s="74">
        <v>1</v>
      </c>
      <c r="F24" s="75">
        <v>739.5</v>
      </c>
      <c r="G24" s="19">
        <f t="shared" si="0"/>
        <v>739.5</v>
      </c>
      <c r="H24" s="20">
        <f t="shared" si="1"/>
        <v>140.51</v>
      </c>
      <c r="I24" s="24">
        <f t="shared" si="2"/>
        <v>880.01</v>
      </c>
      <c r="J24" s="2">
        <f t="shared" si="3"/>
        <v>880.01</v>
      </c>
      <c r="K24" s="2">
        <f t="shared" si="4"/>
        <v>0</v>
      </c>
    </row>
    <row r="25" spans="2:11">
      <c r="B25" s="10">
        <v>3</v>
      </c>
      <c r="C25" s="78" t="s">
        <v>197</v>
      </c>
      <c r="D25" s="79" t="s">
        <v>193</v>
      </c>
      <c r="E25" s="74">
        <v>1</v>
      </c>
      <c r="F25" s="75">
        <v>463.87</v>
      </c>
      <c r="G25" s="19">
        <f t="shared" si="0"/>
        <v>463.87</v>
      </c>
      <c r="H25" s="20">
        <f t="shared" si="1"/>
        <v>88.14</v>
      </c>
      <c r="I25" s="24">
        <f t="shared" si="2"/>
        <v>552.01</v>
      </c>
      <c r="J25" s="2">
        <f t="shared" si="3"/>
        <v>552.01</v>
      </c>
      <c r="K25" s="2">
        <f t="shared" si="4"/>
        <v>0</v>
      </c>
    </row>
    <row r="26" spans="2:11">
      <c r="B26" s="10">
        <v>4</v>
      </c>
      <c r="C26" s="80" t="s">
        <v>198</v>
      </c>
      <c r="D26" s="79" t="s">
        <v>193</v>
      </c>
      <c r="E26" s="74">
        <v>4</v>
      </c>
      <c r="F26" s="75">
        <v>125.5</v>
      </c>
      <c r="G26" s="19">
        <f t="shared" si="0"/>
        <v>502</v>
      </c>
      <c r="H26" s="20">
        <f t="shared" si="1"/>
        <v>95.38</v>
      </c>
      <c r="I26" s="24">
        <f t="shared" si="2"/>
        <v>597.38</v>
      </c>
      <c r="J26" s="2">
        <f t="shared" si="3"/>
        <v>597.38</v>
      </c>
      <c r="K26" s="2">
        <f t="shared" si="4"/>
        <v>0</v>
      </c>
    </row>
    <row r="27" spans="2:11">
      <c r="B27" s="10">
        <v>5</v>
      </c>
      <c r="C27" s="68" t="s">
        <v>199</v>
      </c>
      <c r="D27" s="81" t="s">
        <v>193</v>
      </c>
      <c r="E27" s="82">
        <v>1</v>
      </c>
      <c r="F27" s="75">
        <v>500</v>
      </c>
      <c r="G27" s="19">
        <f t="shared" si="0"/>
        <v>500</v>
      </c>
      <c r="H27" s="20">
        <f t="shared" si="1"/>
        <v>95</v>
      </c>
      <c r="I27" s="24">
        <f t="shared" si="2"/>
        <v>595</v>
      </c>
      <c r="J27" s="2">
        <f t="shared" si="3"/>
        <v>595</v>
      </c>
      <c r="K27" s="2">
        <f t="shared" si="4"/>
        <v>0</v>
      </c>
    </row>
    <row r="28" spans="2:11">
      <c r="B28" s="10">
        <v>6</v>
      </c>
      <c r="C28" s="68" t="s">
        <v>200</v>
      </c>
      <c r="D28" s="81" t="s">
        <v>193</v>
      </c>
      <c r="E28" s="82">
        <v>2</v>
      </c>
      <c r="F28" s="75">
        <v>302.52</v>
      </c>
      <c r="G28" s="19">
        <f t="shared" si="0"/>
        <v>605.04</v>
      </c>
      <c r="H28" s="20">
        <f t="shared" si="1"/>
        <v>114.96</v>
      </c>
      <c r="I28" s="24">
        <f t="shared" si="2"/>
        <v>720</v>
      </c>
      <c r="J28" s="2">
        <f t="shared" si="3"/>
        <v>720</v>
      </c>
      <c r="K28" s="2">
        <f t="shared" si="4"/>
        <v>0</v>
      </c>
    </row>
    <row r="29" spans="2:11">
      <c r="B29" s="10">
        <v>7</v>
      </c>
      <c r="C29" s="62" t="s">
        <v>201</v>
      </c>
      <c r="D29" s="81" t="s">
        <v>193</v>
      </c>
      <c r="E29" s="82">
        <v>20</v>
      </c>
      <c r="F29" s="75">
        <v>20</v>
      </c>
      <c r="G29" s="19">
        <f t="shared" si="0"/>
        <v>400</v>
      </c>
      <c r="H29" s="20">
        <f t="shared" si="1"/>
        <v>76</v>
      </c>
      <c r="I29" s="24">
        <f t="shared" si="2"/>
        <v>476</v>
      </c>
      <c r="J29" s="2">
        <f t="shared" si="3"/>
        <v>476</v>
      </c>
      <c r="K29" s="2">
        <f t="shared" si="4"/>
        <v>0</v>
      </c>
    </row>
    <row r="30" spans="2:11">
      <c r="B30" s="10">
        <v>8</v>
      </c>
      <c r="C30" s="62" t="s">
        <v>202</v>
      </c>
      <c r="D30" s="81" t="s">
        <v>193</v>
      </c>
      <c r="E30" s="82">
        <v>2</v>
      </c>
      <c r="F30" s="75">
        <v>50</v>
      </c>
      <c r="G30" s="19">
        <f t="shared" si="0"/>
        <v>100</v>
      </c>
      <c r="H30" s="20">
        <f t="shared" si="1"/>
        <v>19</v>
      </c>
      <c r="I30" s="24">
        <f t="shared" si="2"/>
        <v>119</v>
      </c>
      <c r="J30" s="2">
        <f t="shared" si="3"/>
        <v>119</v>
      </c>
      <c r="K30" s="2">
        <f t="shared" si="4"/>
        <v>0</v>
      </c>
    </row>
    <row r="31" spans="2:11">
      <c r="B31" s="10">
        <v>9</v>
      </c>
      <c r="C31" s="62" t="s">
        <v>203</v>
      </c>
      <c r="D31" s="81" t="s">
        <v>193</v>
      </c>
      <c r="E31" s="82">
        <v>1</v>
      </c>
      <c r="F31" s="75">
        <v>714.29</v>
      </c>
      <c r="G31" s="19">
        <f t="shared" si="0"/>
        <v>714.29</v>
      </c>
      <c r="H31" s="20">
        <f t="shared" si="1"/>
        <v>135.72</v>
      </c>
      <c r="I31" s="24">
        <f t="shared" si="2"/>
        <v>850.01</v>
      </c>
      <c r="J31" s="2">
        <f t="shared" si="3"/>
        <v>850.01</v>
      </c>
      <c r="K31" s="2">
        <f t="shared" si="4"/>
        <v>0</v>
      </c>
    </row>
    <row r="32" spans="2:11" ht="30">
      <c r="B32" s="10">
        <v>10</v>
      </c>
      <c r="C32" s="65" t="s">
        <v>223</v>
      </c>
      <c r="D32" s="7" t="s">
        <v>208</v>
      </c>
      <c r="E32" s="74">
        <v>10</v>
      </c>
      <c r="F32" s="213">
        <v>4030.1</v>
      </c>
      <c r="G32" s="19">
        <f t="shared" si="0"/>
        <v>40301</v>
      </c>
      <c r="H32" s="20">
        <f t="shared" si="1"/>
        <v>7657.19</v>
      </c>
      <c r="I32" s="24">
        <f t="shared" si="2"/>
        <v>47958.19</v>
      </c>
      <c r="J32" s="2">
        <v>35031.4</v>
      </c>
      <c r="K32" s="2">
        <f t="shared" si="4"/>
        <v>12926.79</v>
      </c>
    </row>
    <row r="33" spans="2:11" s="14" customFormat="1" ht="30">
      <c r="B33" s="87"/>
      <c r="C33" s="85" t="s">
        <v>172</v>
      </c>
      <c r="D33" s="86"/>
      <c r="E33" s="90"/>
      <c r="F33" s="91"/>
      <c r="G33" s="92">
        <f>SUM(G23:G32)</f>
        <v>45964.36</v>
      </c>
      <c r="H33" s="92">
        <f>SUM(H23:H32)</f>
        <v>8733.25</v>
      </c>
      <c r="I33" s="92">
        <f>SUM(I23:I32)</f>
        <v>54697.61</v>
      </c>
    </row>
    <row r="34" spans="2:11" ht="14.45" customHeight="1">
      <c r="B34" s="10">
        <v>1</v>
      </c>
      <c r="C34" s="65" t="s">
        <v>209</v>
      </c>
      <c r="D34" s="18" t="s">
        <v>208</v>
      </c>
      <c r="E34" s="74">
        <v>11</v>
      </c>
      <c r="F34" s="74">
        <v>500</v>
      </c>
      <c r="G34" s="19">
        <f>E34*F34</f>
        <v>5500</v>
      </c>
      <c r="H34" s="20">
        <f>ROUND(G34*19%,2)</f>
        <v>1045</v>
      </c>
      <c r="I34" s="24">
        <f>G34+H34</f>
        <v>6545</v>
      </c>
      <c r="J34" s="2">
        <f>F34*1.19*7</f>
        <v>4165</v>
      </c>
      <c r="K34" s="2">
        <f t="shared" si="4"/>
        <v>2380</v>
      </c>
    </row>
    <row r="35" spans="2:11" ht="14.45" customHeight="1">
      <c r="B35" s="10">
        <v>2</v>
      </c>
      <c r="C35" s="65" t="s">
        <v>210</v>
      </c>
      <c r="D35" s="18" t="s">
        <v>208</v>
      </c>
      <c r="E35" s="74">
        <v>10</v>
      </c>
      <c r="F35" s="74">
        <v>2000</v>
      </c>
      <c r="G35" s="19">
        <f t="shared" ref="G35:G42" si="5">E35*F35</f>
        <v>20000</v>
      </c>
      <c r="H35" s="20">
        <f t="shared" ref="H35:H42" si="6">ROUND(G35*19%,2)</f>
        <v>3800</v>
      </c>
      <c r="I35" s="24">
        <f t="shared" ref="I35:I42" si="7">G35+H35</f>
        <v>23800</v>
      </c>
      <c r="J35" s="2">
        <f>F35*1.19*7</f>
        <v>16660</v>
      </c>
      <c r="K35" s="2">
        <f t="shared" si="4"/>
        <v>7140</v>
      </c>
    </row>
    <row r="36" spans="2:11" ht="14.45" customHeight="1">
      <c r="B36" s="10">
        <v>3</v>
      </c>
      <c r="C36" s="65" t="s">
        <v>211</v>
      </c>
      <c r="D36" s="18" t="s">
        <v>208</v>
      </c>
      <c r="E36" s="74">
        <v>10</v>
      </c>
      <c r="F36" s="74">
        <v>400</v>
      </c>
      <c r="G36" s="19">
        <f t="shared" si="5"/>
        <v>4000</v>
      </c>
      <c r="H36" s="20">
        <f t="shared" si="6"/>
        <v>760</v>
      </c>
      <c r="I36" s="24">
        <f t="shared" si="7"/>
        <v>4760</v>
      </c>
      <c r="J36" s="2">
        <f>F36*1.19*7</f>
        <v>3332</v>
      </c>
      <c r="K36" s="2">
        <f t="shared" si="4"/>
        <v>1428</v>
      </c>
    </row>
    <row r="37" spans="2:11" ht="14.45" customHeight="1">
      <c r="B37" s="10">
        <v>4</v>
      </c>
      <c r="C37" s="65" t="s">
        <v>212</v>
      </c>
      <c r="D37" s="18" t="s">
        <v>208</v>
      </c>
      <c r="E37" s="74">
        <v>10</v>
      </c>
      <c r="F37" s="74">
        <v>300</v>
      </c>
      <c r="G37" s="19">
        <f t="shared" si="5"/>
        <v>3000</v>
      </c>
      <c r="H37" s="20">
        <f t="shared" si="6"/>
        <v>570</v>
      </c>
      <c r="I37" s="24">
        <f t="shared" si="7"/>
        <v>3570</v>
      </c>
      <c r="J37" s="2">
        <f>F37*1.19*7</f>
        <v>2499</v>
      </c>
      <c r="K37" s="2">
        <f t="shared" si="4"/>
        <v>1071</v>
      </c>
    </row>
    <row r="38" spans="2:11" ht="14.45" customHeight="1">
      <c r="B38" s="10">
        <v>5</v>
      </c>
      <c r="C38" s="65"/>
      <c r="D38" s="18"/>
      <c r="E38" s="74"/>
      <c r="F38" s="74"/>
      <c r="G38" s="19">
        <f t="shared" si="5"/>
        <v>0</v>
      </c>
      <c r="H38" s="20">
        <f t="shared" si="6"/>
        <v>0</v>
      </c>
      <c r="I38" s="24">
        <f t="shared" si="7"/>
        <v>0</v>
      </c>
      <c r="J38" s="2">
        <f>F38*1.19*7</f>
        <v>0</v>
      </c>
      <c r="K38" s="2">
        <f t="shared" si="4"/>
        <v>0</v>
      </c>
    </row>
    <row r="39" spans="2:11" ht="14.45" customHeight="1">
      <c r="B39" s="10">
        <v>6</v>
      </c>
      <c r="C39" s="65"/>
      <c r="D39" s="18"/>
      <c r="E39" s="74"/>
      <c r="F39" s="74"/>
      <c r="G39" s="19">
        <f t="shared" si="5"/>
        <v>0</v>
      </c>
      <c r="H39" s="20">
        <f t="shared" si="6"/>
        <v>0</v>
      </c>
      <c r="I39" s="24">
        <f t="shared" si="7"/>
        <v>0</v>
      </c>
    </row>
    <row r="40" spans="2:11">
      <c r="B40" s="10">
        <v>7</v>
      </c>
      <c r="C40" s="65"/>
      <c r="D40" s="18"/>
      <c r="E40" s="74"/>
      <c r="F40" s="74"/>
      <c r="G40" s="19">
        <f t="shared" si="5"/>
        <v>0</v>
      </c>
      <c r="H40" s="20">
        <f t="shared" si="6"/>
        <v>0</v>
      </c>
      <c r="I40" s="24">
        <f t="shared" si="7"/>
        <v>0</v>
      </c>
    </row>
    <row r="41" spans="2:11">
      <c r="B41" s="10">
        <v>8</v>
      </c>
      <c r="C41" s="65"/>
      <c r="D41" s="18"/>
      <c r="E41" s="74"/>
      <c r="F41" s="74"/>
      <c r="G41" s="19">
        <f t="shared" si="5"/>
        <v>0</v>
      </c>
      <c r="H41" s="20">
        <f t="shared" si="6"/>
        <v>0</v>
      </c>
      <c r="I41" s="24">
        <f t="shared" si="7"/>
        <v>0</v>
      </c>
    </row>
    <row r="42" spans="2:11">
      <c r="B42" s="10">
        <v>9</v>
      </c>
      <c r="C42" s="65"/>
      <c r="D42" s="7"/>
      <c r="E42" s="74"/>
      <c r="F42" s="74"/>
      <c r="G42" s="19">
        <f t="shared" si="5"/>
        <v>0</v>
      </c>
      <c r="H42" s="20">
        <f t="shared" si="6"/>
        <v>0</v>
      </c>
      <c r="I42" s="24">
        <f t="shared" si="7"/>
        <v>0</v>
      </c>
    </row>
    <row r="43" spans="2:11" s="14" customFormat="1" ht="30">
      <c r="B43" s="87"/>
      <c r="C43" s="85" t="s">
        <v>133</v>
      </c>
      <c r="D43" s="86"/>
      <c r="E43" s="90"/>
      <c r="F43" s="91"/>
      <c r="G43" s="92">
        <f>SUM(G34:G42)</f>
        <v>32500</v>
      </c>
      <c r="H43" s="92">
        <f>SUM(H34:H42)</f>
        <v>6175</v>
      </c>
      <c r="I43" s="92">
        <f>SUM(I34:I42)</f>
        <v>38675</v>
      </c>
    </row>
    <row r="44" spans="2:11" s="3" customFormat="1">
      <c r="B44" s="93"/>
      <c r="C44" s="94" t="s">
        <v>84</v>
      </c>
      <c r="D44" s="95"/>
      <c r="E44" s="96"/>
      <c r="F44" s="97"/>
      <c r="G44" s="98">
        <f>G11+G17+G22+G33+G43</f>
        <v>160382.89000000001</v>
      </c>
      <c r="H44" s="98">
        <f>H11+H17+H22+H33+H43</f>
        <v>17220.27</v>
      </c>
      <c r="I44" s="98">
        <f>I11+I17+I22+I33+I43</f>
        <v>177603.16</v>
      </c>
      <c r="J44" s="3">
        <f>SUM(J6:J43)</f>
        <v>133202.37</v>
      </c>
      <c r="K44" s="3">
        <f>SUM(K6:K43)</f>
        <v>44400.79</v>
      </c>
    </row>
    <row r="46" spans="2:11" s="14" customFormat="1">
      <c r="I46" s="14">
        <v>177603.46</v>
      </c>
      <c r="J46" s="3">
        <f>I44*0.75</f>
        <v>133202.37</v>
      </c>
      <c r="K46" s="3">
        <f>I44-J46</f>
        <v>44400.790000000008</v>
      </c>
    </row>
    <row r="47" spans="2:11">
      <c r="C47" s="245" t="s">
        <v>173</v>
      </c>
      <c r="D47" s="245"/>
      <c r="E47" s="245"/>
      <c r="F47" s="245"/>
      <c r="G47" s="245"/>
      <c r="H47" s="245"/>
      <c r="I47" s="245"/>
    </row>
    <row r="48" spans="2:11" s="16" customFormat="1" ht="45" customHeight="1">
      <c r="C48" s="245"/>
      <c r="D48" s="245"/>
      <c r="E48" s="245"/>
      <c r="F48" s="245"/>
      <c r="G48" s="245"/>
      <c r="H48" s="245"/>
      <c r="I48" s="245"/>
      <c r="J48" s="16">
        <f>J46-J44</f>
        <v>0</v>
      </c>
    </row>
    <row r="49" s="16" customFormat="1"/>
    <row r="50" s="16" customFormat="1"/>
    <row r="51" s="16" customFormat="1"/>
    <row r="52" s="16" customFormat="1"/>
    <row r="53" s="16" customFormat="1"/>
    <row r="58" s="25" customFormat="1"/>
    <row r="63" s="14" customFormat="1"/>
  </sheetData>
  <mergeCells count="1">
    <mergeCell ref="C47:I48"/>
  </mergeCells>
  <pageMargins left="0.7" right="0.7" top="0.46" bottom="0.37" header="0.35" footer="0.26"/>
  <pageSetup paperSize="9" fitToWidth="0" fitToHeight="0" orientation="landscape" r:id="rId1"/>
  <headerFooter alignWithMargins="0"/>
</worksheet>
</file>

<file path=xl/worksheets/sheet2.xml><?xml version="1.0" encoding="utf-8"?>
<worksheet xmlns="http://schemas.openxmlformats.org/spreadsheetml/2006/main" xmlns:r="http://schemas.openxmlformats.org/officeDocument/2006/relationships">
  <dimension ref="B2:AA45"/>
  <sheetViews>
    <sheetView zoomScale="90" zoomScaleNormal="90" workbookViewId="0">
      <selection activeCell="F4" sqref="F4"/>
    </sheetView>
  </sheetViews>
  <sheetFormatPr defaultRowHeight="14.25"/>
  <cols>
    <col min="1" max="2" width="5.375" customWidth="1"/>
    <col min="3" max="3" width="23.625" customWidth="1"/>
    <col min="4" max="4" width="4" bestFit="1" customWidth="1"/>
    <col min="5" max="5" width="7.75" bestFit="1" customWidth="1"/>
    <col min="6" max="6" width="13.75" bestFit="1" customWidth="1"/>
    <col min="7" max="7" width="12.125" bestFit="1" customWidth="1"/>
    <col min="8" max="8" width="9.125" bestFit="1" customWidth="1"/>
    <col min="9" max="9" width="9.75" bestFit="1" customWidth="1"/>
    <col min="11" max="11" width="5.25" bestFit="1" customWidth="1"/>
    <col min="12" max="12" width="19.125" customWidth="1"/>
    <col min="21" max="21" width="14.875" customWidth="1"/>
  </cols>
  <sheetData>
    <row r="2" spans="2:27" ht="15">
      <c r="C2" s="246" t="s">
        <v>175</v>
      </c>
      <c r="D2" s="246"/>
    </row>
    <row r="3" spans="2:27" ht="15">
      <c r="C3" s="234"/>
      <c r="D3" s="234"/>
    </row>
    <row r="4" spans="2:27" ht="15">
      <c r="C4" s="234" t="s">
        <v>186</v>
      </c>
      <c r="D4" s="234"/>
    </row>
    <row r="5" spans="2:27" ht="15">
      <c r="C5" s="234"/>
      <c r="D5" s="234"/>
    </row>
    <row r="6" spans="2:27" ht="15">
      <c r="C6" s="234" t="s">
        <v>182</v>
      </c>
      <c r="D6" s="234"/>
      <c r="L6" s="234" t="s">
        <v>183</v>
      </c>
      <c r="M6" s="234"/>
      <c r="U6" s="234" t="s">
        <v>184</v>
      </c>
      <c r="V6" s="234"/>
    </row>
    <row r="7" spans="2:27" ht="15" thickBot="1"/>
    <row r="8" spans="2:27" ht="33.6" customHeight="1">
      <c r="B8" s="154" t="s">
        <v>36</v>
      </c>
      <c r="C8" s="131" t="s">
        <v>187</v>
      </c>
      <c r="D8" s="131" t="s">
        <v>1</v>
      </c>
      <c r="E8" s="131" t="s">
        <v>177</v>
      </c>
      <c r="F8" s="132" t="s">
        <v>179</v>
      </c>
      <c r="G8" s="133" t="s">
        <v>180</v>
      </c>
      <c r="H8" s="134" t="s">
        <v>89</v>
      </c>
      <c r="I8" s="135" t="s">
        <v>120</v>
      </c>
      <c r="K8" s="154" t="s">
        <v>36</v>
      </c>
      <c r="L8" s="131" t="s">
        <v>111</v>
      </c>
      <c r="M8" s="131" t="s">
        <v>1</v>
      </c>
      <c r="N8" s="131" t="s">
        <v>177</v>
      </c>
      <c r="O8" s="132" t="s">
        <v>179</v>
      </c>
      <c r="P8" s="133" t="s">
        <v>180</v>
      </c>
      <c r="Q8" s="134" t="s">
        <v>89</v>
      </c>
      <c r="R8" s="135" t="s">
        <v>120</v>
      </c>
      <c r="T8" s="154" t="s">
        <v>36</v>
      </c>
      <c r="U8" s="131" t="s">
        <v>111</v>
      </c>
      <c r="V8" s="131" t="s">
        <v>1</v>
      </c>
      <c r="W8" s="131" t="s">
        <v>177</v>
      </c>
      <c r="X8" s="132" t="s">
        <v>179</v>
      </c>
      <c r="Y8" s="133" t="s">
        <v>180</v>
      </c>
      <c r="Z8" s="134" t="s">
        <v>89</v>
      </c>
      <c r="AA8" s="135" t="s">
        <v>120</v>
      </c>
    </row>
    <row r="9" spans="2:27" s="12" customFormat="1" ht="29.25">
      <c r="B9" s="164">
        <v>1</v>
      </c>
      <c r="C9" s="239" t="str">
        <f>'1.Buget'!C6</f>
        <v>Camera frigorifica refrigerare</v>
      </c>
      <c r="D9" s="210" t="s">
        <v>193</v>
      </c>
      <c r="E9" s="210">
        <v>1</v>
      </c>
      <c r="F9" s="243">
        <f>'1.Buget'!F6</f>
        <v>10737.44</v>
      </c>
      <c r="G9" s="136">
        <f t="shared" ref="G9:G15" si="0">E9*F9</f>
        <v>10737.44</v>
      </c>
      <c r="H9" s="111">
        <f>ROUND(G9*19%,2)</f>
        <v>2040.11</v>
      </c>
      <c r="I9" s="137">
        <f>G9+H9</f>
        <v>12777.550000000001</v>
      </c>
      <c r="K9" s="164">
        <v>1</v>
      </c>
      <c r="L9" s="239"/>
      <c r="M9" s="240"/>
      <c r="N9" s="210"/>
      <c r="O9" s="243"/>
      <c r="P9" s="136">
        <f t="shared" ref="P9:P15" si="1">N9*O9</f>
        <v>0</v>
      </c>
      <c r="Q9" s="111">
        <f>ROUND(P9*19%,2)</f>
        <v>0</v>
      </c>
      <c r="R9" s="137">
        <f>P9+Q9</f>
        <v>0</v>
      </c>
      <c r="T9" s="164">
        <v>1</v>
      </c>
      <c r="U9" s="239"/>
      <c r="V9" s="210"/>
      <c r="W9" s="210"/>
      <c r="X9" s="210"/>
      <c r="Y9" s="136">
        <f t="shared" ref="Y9:Y15" si="2">W9*X9</f>
        <v>0</v>
      </c>
      <c r="Z9" s="111">
        <f>ROUND(Y9*19%,2)</f>
        <v>0</v>
      </c>
      <c r="AA9" s="137">
        <f>Y9+Z9</f>
        <v>0</v>
      </c>
    </row>
    <row r="10" spans="2:27" s="12" customFormat="1" ht="15">
      <c r="B10" s="164">
        <v>2</v>
      </c>
      <c r="C10" s="165"/>
      <c r="D10" s="210"/>
      <c r="E10" s="210"/>
      <c r="F10" s="210"/>
      <c r="G10" s="136">
        <f t="shared" si="0"/>
        <v>0</v>
      </c>
      <c r="H10" s="111">
        <f t="shared" ref="H10:H20" si="3">ROUND(G10*19%,2)</f>
        <v>0</v>
      </c>
      <c r="I10" s="137">
        <f t="shared" ref="I10:I20" si="4">G10+H10</f>
        <v>0</v>
      </c>
      <c r="K10" s="164">
        <v>2</v>
      </c>
      <c r="L10" s="165"/>
      <c r="M10" s="210"/>
      <c r="N10" s="210"/>
      <c r="O10" s="210"/>
      <c r="P10" s="136">
        <f t="shared" si="1"/>
        <v>0</v>
      </c>
      <c r="Q10" s="111">
        <f t="shared" ref="Q10:Q20" si="5">ROUND(P10*19%,2)</f>
        <v>0</v>
      </c>
      <c r="R10" s="137">
        <f t="shared" ref="R10:R20" si="6">P10+Q10</f>
        <v>0</v>
      </c>
      <c r="T10" s="164">
        <v>2</v>
      </c>
      <c r="U10" s="165"/>
      <c r="V10" s="210"/>
      <c r="W10" s="210"/>
      <c r="X10" s="210"/>
      <c r="Y10" s="136">
        <f t="shared" si="2"/>
        <v>0</v>
      </c>
      <c r="Z10" s="111">
        <f t="shared" ref="Z10:Z20" si="7">ROUND(Y10*19%,2)</f>
        <v>0</v>
      </c>
      <c r="AA10" s="137">
        <f t="shared" ref="AA10:AA20" si="8">Y10+Z10</f>
        <v>0</v>
      </c>
    </row>
    <row r="11" spans="2:27" s="12" customFormat="1" ht="15">
      <c r="B11" s="164">
        <v>3</v>
      </c>
      <c r="C11" s="165"/>
      <c r="D11" s="210"/>
      <c r="E11" s="210"/>
      <c r="F11" s="210"/>
      <c r="G11" s="136">
        <f t="shared" si="0"/>
        <v>0</v>
      </c>
      <c r="H11" s="111">
        <f t="shared" si="3"/>
        <v>0</v>
      </c>
      <c r="I11" s="137">
        <f t="shared" si="4"/>
        <v>0</v>
      </c>
      <c r="K11" s="164">
        <v>3</v>
      </c>
      <c r="L11" s="165"/>
      <c r="M11" s="210"/>
      <c r="N11" s="210"/>
      <c r="O11" s="210"/>
      <c r="P11" s="136">
        <f t="shared" si="1"/>
        <v>0</v>
      </c>
      <c r="Q11" s="111">
        <f t="shared" si="5"/>
        <v>0</v>
      </c>
      <c r="R11" s="137">
        <f t="shared" si="6"/>
        <v>0</v>
      </c>
      <c r="T11" s="164">
        <v>3</v>
      </c>
      <c r="U11" s="165"/>
      <c r="V11" s="210"/>
      <c r="W11" s="210"/>
      <c r="X11" s="210"/>
      <c r="Y11" s="136">
        <f t="shared" si="2"/>
        <v>0</v>
      </c>
      <c r="Z11" s="111">
        <f t="shared" si="7"/>
        <v>0</v>
      </c>
      <c r="AA11" s="137">
        <f t="shared" si="8"/>
        <v>0</v>
      </c>
    </row>
    <row r="12" spans="2:27" ht="15">
      <c r="B12" s="211">
        <v>4</v>
      </c>
      <c r="C12" s="72"/>
      <c r="D12" s="72"/>
      <c r="E12" s="72"/>
      <c r="F12" s="72"/>
      <c r="G12" s="136">
        <f t="shared" si="0"/>
        <v>0</v>
      </c>
      <c r="H12" s="111">
        <f t="shared" si="3"/>
        <v>0</v>
      </c>
      <c r="I12" s="137">
        <f t="shared" si="4"/>
        <v>0</v>
      </c>
      <c r="K12" s="211">
        <v>4</v>
      </c>
      <c r="L12" s="72"/>
      <c r="M12" s="72"/>
      <c r="N12" s="72"/>
      <c r="O12" s="72"/>
      <c r="P12" s="136">
        <f t="shared" si="1"/>
        <v>0</v>
      </c>
      <c r="Q12" s="111">
        <f t="shared" si="5"/>
        <v>0</v>
      </c>
      <c r="R12" s="137">
        <f t="shared" si="6"/>
        <v>0</v>
      </c>
      <c r="T12" s="211">
        <v>4</v>
      </c>
      <c r="U12" s="72"/>
      <c r="V12" s="72"/>
      <c r="W12" s="72"/>
      <c r="X12" s="72"/>
      <c r="Y12" s="136">
        <f t="shared" si="2"/>
        <v>0</v>
      </c>
      <c r="Z12" s="111">
        <f t="shared" si="7"/>
        <v>0</v>
      </c>
      <c r="AA12" s="137">
        <f t="shared" si="8"/>
        <v>0</v>
      </c>
    </row>
    <row r="13" spans="2:27" ht="15">
      <c r="B13" s="211">
        <v>5</v>
      </c>
      <c r="C13" s="210"/>
      <c r="D13" s="210"/>
      <c r="E13" s="210"/>
      <c r="F13" s="210"/>
      <c r="G13" s="136">
        <f t="shared" si="0"/>
        <v>0</v>
      </c>
      <c r="H13" s="111">
        <f t="shared" si="3"/>
        <v>0</v>
      </c>
      <c r="I13" s="137">
        <f t="shared" si="4"/>
        <v>0</v>
      </c>
      <c r="K13" s="211">
        <v>5</v>
      </c>
      <c r="L13" s="210"/>
      <c r="M13" s="210"/>
      <c r="N13" s="210"/>
      <c r="O13" s="210"/>
      <c r="P13" s="136">
        <f t="shared" si="1"/>
        <v>0</v>
      </c>
      <c r="Q13" s="111">
        <f t="shared" si="5"/>
        <v>0</v>
      </c>
      <c r="R13" s="137">
        <f t="shared" si="6"/>
        <v>0</v>
      </c>
      <c r="T13" s="211">
        <v>5</v>
      </c>
      <c r="U13" s="210"/>
      <c r="V13" s="210"/>
      <c r="W13" s="210"/>
      <c r="X13" s="210"/>
      <c r="Y13" s="136">
        <f t="shared" si="2"/>
        <v>0</v>
      </c>
      <c r="Z13" s="111">
        <f t="shared" si="7"/>
        <v>0</v>
      </c>
      <c r="AA13" s="137">
        <f t="shared" si="8"/>
        <v>0</v>
      </c>
    </row>
    <row r="14" spans="2:27" s="12" customFormat="1" ht="15">
      <c r="B14" s="211">
        <v>6</v>
      </c>
      <c r="C14" s="63"/>
      <c r="D14" s="63"/>
      <c r="E14" s="63"/>
      <c r="F14" s="63"/>
      <c r="G14" s="136">
        <f t="shared" si="0"/>
        <v>0</v>
      </c>
      <c r="H14" s="111">
        <f t="shared" si="3"/>
        <v>0</v>
      </c>
      <c r="I14" s="137">
        <f t="shared" si="4"/>
        <v>0</v>
      </c>
      <c r="K14" s="211">
        <v>6</v>
      </c>
      <c r="L14" s="63"/>
      <c r="M14" s="63"/>
      <c r="N14" s="63"/>
      <c r="O14" s="63"/>
      <c r="P14" s="136">
        <f t="shared" si="1"/>
        <v>0</v>
      </c>
      <c r="Q14" s="111">
        <f t="shared" si="5"/>
        <v>0</v>
      </c>
      <c r="R14" s="137">
        <f t="shared" si="6"/>
        <v>0</v>
      </c>
      <c r="T14" s="211">
        <v>6</v>
      </c>
      <c r="U14" s="63"/>
      <c r="V14" s="63"/>
      <c r="W14" s="63"/>
      <c r="X14" s="63"/>
      <c r="Y14" s="136">
        <f t="shared" si="2"/>
        <v>0</v>
      </c>
      <c r="Z14" s="111">
        <f t="shared" si="7"/>
        <v>0</v>
      </c>
      <c r="AA14" s="137">
        <f t="shared" si="8"/>
        <v>0</v>
      </c>
    </row>
    <row r="15" spans="2:27" ht="16.149999999999999" customHeight="1">
      <c r="B15" s="211">
        <v>7</v>
      </c>
      <c r="C15" s="72"/>
      <c r="D15" s="72"/>
      <c r="E15" s="72"/>
      <c r="F15" s="72"/>
      <c r="G15" s="136">
        <f t="shared" si="0"/>
        <v>0</v>
      </c>
      <c r="H15" s="111">
        <f t="shared" si="3"/>
        <v>0</v>
      </c>
      <c r="I15" s="137">
        <f t="shared" si="4"/>
        <v>0</v>
      </c>
      <c r="K15" s="211">
        <v>7</v>
      </c>
      <c r="L15" s="72"/>
      <c r="M15" s="72"/>
      <c r="N15" s="72"/>
      <c r="O15" s="72"/>
      <c r="P15" s="136">
        <f t="shared" si="1"/>
        <v>0</v>
      </c>
      <c r="Q15" s="111">
        <f t="shared" si="5"/>
        <v>0</v>
      </c>
      <c r="R15" s="137">
        <f t="shared" si="6"/>
        <v>0</v>
      </c>
      <c r="T15" s="211">
        <v>7</v>
      </c>
      <c r="U15" s="72"/>
      <c r="V15" s="72"/>
      <c r="W15" s="72"/>
      <c r="X15" s="72"/>
      <c r="Y15" s="136">
        <f t="shared" si="2"/>
        <v>0</v>
      </c>
      <c r="Z15" s="111">
        <f t="shared" si="7"/>
        <v>0</v>
      </c>
      <c r="AA15" s="137">
        <f t="shared" si="8"/>
        <v>0</v>
      </c>
    </row>
    <row r="16" spans="2:27" ht="15">
      <c r="B16" s="211">
        <v>8</v>
      </c>
      <c r="C16" s="72"/>
      <c r="D16" s="72"/>
      <c r="E16" s="72"/>
      <c r="F16" s="72"/>
      <c r="G16" s="136">
        <f>E16*F16</f>
        <v>0</v>
      </c>
      <c r="H16" s="111">
        <f t="shared" si="3"/>
        <v>0</v>
      </c>
      <c r="I16" s="137">
        <f t="shared" si="4"/>
        <v>0</v>
      </c>
      <c r="K16" s="211">
        <v>8</v>
      </c>
      <c r="L16" s="72"/>
      <c r="M16" s="72"/>
      <c r="N16" s="72"/>
      <c r="O16" s="72"/>
      <c r="P16" s="136">
        <f>N16*O16</f>
        <v>0</v>
      </c>
      <c r="Q16" s="111">
        <f t="shared" si="5"/>
        <v>0</v>
      </c>
      <c r="R16" s="137">
        <f t="shared" si="6"/>
        <v>0</v>
      </c>
      <c r="T16" s="211">
        <v>8</v>
      </c>
      <c r="U16" s="72"/>
      <c r="V16" s="72"/>
      <c r="W16" s="72"/>
      <c r="X16" s="72"/>
      <c r="Y16" s="136">
        <f>W16*X16</f>
        <v>0</v>
      </c>
      <c r="Z16" s="111">
        <f t="shared" si="7"/>
        <v>0</v>
      </c>
      <c r="AA16" s="137">
        <f t="shared" si="8"/>
        <v>0</v>
      </c>
    </row>
    <row r="17" spans="2:27" ht="15">
      <c r="B17" s="164">
        <v>9</v>
      </c>
      <c r="C17" s="146"/>
      <c r="D17" s="72"/>
      <c r="E17" s="72"/>
      <c r="F17" s="72"/>
      <c r="G17" s="136">
        <f>E17*F17</f>
        <v>0</v>
      </c>
      <c r="H17" s="111">
        <f t="shared" si="3"/>
        <v>0</v>
      </c>
      <c r="I17" s="137">
        <f t="shared" si="4"/>
        <v>0</v>
      </c>
      <c r="K17" s="164">
        <v>9</v>
      </c>
      <c r="L17" s="146"/>
      <c r="M17" s="72"/>
      <c r="N17" s="72"/>
      <c r="O17" s="72"/>
      <c r="P17" s="136">
        <f>N17*O17</f>
        <v>0</v>
      </c>
      <c r="Q17" s="111">
        <f t="shared" si="5"/>
        <v>0</v>
      </c>
      <c r="R17" s="137">
        <f t="shared" si="6"/>
        <v>0</v>
      </c>
      <c r="T17" s="164">
        <v>9</v>
      </c>
      <c r="U17" s="146"/>
      <c r="V17" s="72"/>
      <c r="W17" s="72"/>
      <c r="X17" s="72"/>
      <c r="Y17" s="136">
        <f>W17*X17</f>
        <v>0</v>
      </c>
      <c r="Z17" s="111">
        <f t="shared" si="7"/>
        <v>0</v>
      </c>
      <c r="AA17" s="137">
        <f t="shared" si="8"/>
        <v>0</v>
      </c>
    </row>
    <row r="18" spans="2:27" s="13" customFormat="1" ht="16.149999999999999" customHeight="1">
      <c r="B18" s="164">
        <v>10</v>
      </c>
      <c r="C18" s="147"/>
      <c r="D18" s="108"/>
      <c r="E18" s="108"/>
      <c r="F18" s="108"/>
      <c r="G18" s="136">
        <f>E18*F18</f>
        <v>0</v>
      </c>
      <c r="H18" s="111">
        <f t="shared" si="3"/>
        <v>0</v>
      </c>
      <c r="I18" s="137">
        <f t="shared" si="4"/>
        <v>0</v>
      </c>
      <c r="K18" s="164">
        <v>10</v>
      </c>
      <c r="L18" s="147"/>
      <c r="M18" s="108"/>
      <c r="N18" s="108"/>
      <c r="O18" s="108"/>
      <c r="P18" s="136">
        <f>N18*O18</f>
        <v>0</v>
      </c>
      <c r="Q18" s="111">
        <f t="shared" si="5"/>
        <v>0</v>
      </c>
      <c r="R18" s="137">
        <f t="shared" si="6"/>
        <v>0</v>
      </c>
      <c r="T18" s="164">
        <v>10</v>
      </c>
      <c r="U18" s="147"/>
      <c r="V18" s="108"/>
      <c r="W18" s="108"/>
      <c r="X18" s="108"/>
      <c r="Y18" s="136">
        <f>W18*X18</f>
        <v>0</v>
      </c>
      <c r="Z18" s="111">
        <f t="shared" si="7"/>
        <v>0</v>
      </c>
      <c r="AA18" s="137">
        <f t="shared" si="8"/>
        <v>0</v>
      </c>
    </row>
    <row r="19" spans="2:27" ht="13.9" customHeight="1">
      <c r="B19" s="164">
        <v>11</v>
      </c>
      <c r="C19" s="146"/>
      <c r="D19" s="72"/>
      <c r="E19" s="72"/>
      <c r="F19" s="72"/>
      <c r="G19" s="136">
        <f>E19*F19</f>
        <v>0</v>
      </c>
      <c r="H19" s="111">
        <f t="shared" si="3"/>
        <v>0</v>
      </c>
      <c r="I19" s="137">
        <f t="shared" si="4"/>
        <v>0</v>
      </c>
      <c r="K19" s="164">
        <v>11</v>
      </c>
      <c r="L19" s="146"/>
      <c r="M19" s="72"/>
      <c r="N19" s="72"/>
      <c r="O19" s="72"/>
      <c r="P19" s="136">
        <f>N19*O19</f>
        <v>0</v>
      </c>
      <c r="Q19" s="111">
        <f t="shared" si="5"/>
        <v>0</v>
      </c>
      <c r="R19" s="137">
        <f t="shared" si="6"/>
        <v>0</v>
      </c>
      <c r="T19" s="164">
        <v>11</v>
      </c>
      <c r="U19" s="146"/>
      <c r="V19" s="72"/>
      <c r="W19" s="72"/>
      <c r="X19" s="72"/>
      <c r="Y19" s="136">
        <f>W19*X19</f>
        <v>0</v>
      </c>
      <c r="Z19" s="111">
        <f t="shared" si="7"/>
        <v>0</v>
      </c>
      <c r="AA19" s="137">
        <f t="shared" si="8"/>
        <v>0</v>
      </c>
    </row>
    <row r="20" spans="2:27" ht="15.75" thickBot="1">
      <c r="B20" s="164">
        <v>12</v>
      </c>
      <c r="C20" s="148"/>
      <c r="D20" s="138"/>
      <c r="E20" s="138"/>
      <c r="F20" s="138"/>
      <c r="G20" s="139">
        <f>E20*F20</f>
        <v>0</v>
      </c>
      <c r="H20" s="140">
        <f t="shared" si="3"/>
        <v>0</v>
      </c>
      <c r="I20" s="141">
        <f t="shared" si="4"/>
        <v>0</v>
      </c>
      <c r="K20" s="164">
        <v>12</v>
      </c>
      <c r="L20" s="148"/>
      <c r="M20" s="138"/>
      <c r="N20" s="138"/>
      <c r="O20" s="138"/>
      <c r="P20" s="139">
        <f>N20*O20</f>
        <v>0</v>
      </c>
      <c r="Q20" s="140">
        <f t="shared" si="5"/>
        <v>0</v>
      </c>
      <c r="R20" s="141">
        <f t="shared" si="6"/>
        <v>0</v>
      </c>
      <c r="T20" s="164">
        <v>12</v>
      </c>
      <c r="U20" s="148"/>
      <c r="V20" s="138"/>
      <c r="W20" s="138"/>
      <c r="X20" s="138"/>
      <c r="Y20" s="139">
        <f>W20*X20</f>
        <v>0</v>
      </c>
      <c r="Z20" s="140">
        <f t="shared" si="7"/>
        <v>0</v>
      </c>
      <c r="AA20" s="141">
        <f t="shared" si="8"/>
        <v>0</v>
      </c>
    </row>
    <row r="21" spans="2:27" ht="16.149999999999999" customHeight="1" thickBot="1">
      <c r="B21" s="153"/>
      <c r="C21" s="149" t="s">
        <v>2</v>
      </c>
      <c r="D21" s="142"/>
      <c r="E21" s="142"/>
      <c r="F21" s="142"/>
      <c r="G21" s="143">
        <f>SUM(G9:G20)</f>
        <v>10737.44</v>
      </c>
      <c r="H21" s="143">
        <f>SUM(H9:H20)</f>
        <v>2040.11</v>
      </c>
      <c r="I21" s="144">
        <f>SUM(I9:I20)</f>
        <v>12777.550000000001</v>
      </c>
      <c r="K21" s="153"/>
      <c r="L21" s="149" t="s">
        <v>2</v>
      </c>
      <c r="M21" s="142"/>
      <c r="N21" s="142"/>
      <c r="O21" s="142"/>
      <c r="P21" s="143">
        <f>SUM(P9:P20)</f>
        <v>0</v>
      </c>
      <c r="Q21" s="143">
        <f>SUM(Q9:Q20)</f>
        <v>0</v>
      </c>
      <c r="R21" s="144">
        <f>SUM(R9:R20)</f>
        <v>0</v>
      </c>
      <c r="T21" s="153"/>
      <c r="U21" s="149" t="s">
        <v>2</v>
      </c>
      <c r="V21" s="142"/>
      <c r="W21" s="142"/>
      <c r="X21" s="142"/>
      <c r="Y21" s="143">
        <f>SUM(Y9:Y20)</f>
        <v>0</v>
      </c>
      <c r="Z21" s="143">
        <f>SUM(Z9:Z20)</f>
        <v>0</v>
      </c>
      <c r="AA21" s="144">
        <f>SUM(AA9:AA20)</f>
        <v>0</v>
      </c>
    </row>
    <row r="22" spans="2:27" ht="34.15" customHeight="1"/>
    <row r="23" spans="2:27" ht="15">
      <c r="C23" s="234" t="s">
        <v>188</v>
      </c>
      <c r="D23" s="234"/>
    </row>
    <row r="26" spans="2:27" ht="15">
      <c r="C26" s="234" t="s">
        <v>182</v>
      </c>
      <c r="D26" s="234"/>
      <c r="L26" s="234" t="s">
        <v>183</v>
      </c>
      <c r="M26" s="234"/>
      <c r="U26" s="234" t="s">
        <v>184</v>
      </c>
      <c r="V26" s="234"/>
    </row>
    <row r="27" spans="2:27" ht="15" thickBot="1"/>
    <row r="28" spans="2:27" ht="33.6" customHeight="1">
      <c r="B28" s="154" t="s">
        <v>36</v>
      </c>
      <c r="C28" s="131" t="s">
        <v>187</v>
      </c>
      <c r="D28" s="131" t="s">
        <v>1</v>
      </c>
      <c r="E28" s="131" t="s">
        <v>177</v>
      </c>
      <c r="F28" s="132" t="s">
        <v>179</v>
      </c>
      <c r="G28" s="133" t="s">
        <v>180</v>
      </c>
      <c r="H28" s="134" t="s">
        <v>89</v>
      </c>
      <c r="I28" s="135" t="s">
        <v>120</v>
      </c>
      <c r="K28" s="154" t="s">
        <v>36</v>
      </c>
      <c r="L28" s="131" t="s">
        <v>111</v>
      </c>
      <c r="M28" s="131" t="s">
        <v>1</v>
      </c>
      <c r="N28" s="131" t="s">
        <v>177</v>
      </c>
      <c r="O28" s="132" t="s">
        <v>179</v>
      </c>
      <c r="P28" s="133" t="s">
        <v>180</v>
      </c>
      <c r="Q28" s="134" t="s">
        <v>89</v>
      </c>
      <c r="R28" s="135" t="s">
        <v>120</v>
      </c>
      <c r="T28" s="154" t="s">
        <v>36</v>
      </c>
      <c r="U28" s="131" t="s">
        <v>111</v>
      </c>
      <c r="V28" s="131" t="s">
        <v>1</v>
      </c>
      <c r="W28" s="131" t="s">
        <v>177</v>
      </c>
      <c r="X28" s="132" t="s">
        <v>179</v>
      </c>
      <c r="Y28" s="133" t="s">
        <v>180</v>
      </c>
      <c r="Z28" s="134" t="s">
        <v>89</v>
      </c>
      <c r="AA28" s="135" t="s">
        <v>120</v>
      </c>
    </row>
    <row r="29" spans="2:27" s="12" customFormat="1" ht="15">
      <c r="B29" s="164">
        <v>1</v>
      </c>
      <c r="C29" s="165" t="str">
        <f>'1.Buget'!C12</f>
        <v>Sistem operare</v>
      </c>
      <c r="D29" s="165" t="str">
        <f>'1.Buget'!D12</f>
        <v>buc</v>
      </c>
      <c r="E29" s="165">
        <f>'1.Buget'!E12</f>
        <v>1</v>
      </c>
      <c r="F29" s="165">
        <f>'1.Buget'!F12</f>
        <v>377.31</v>
      </c>
      <c r="G29" s="136">
        <f t="shared" ref="G29:G35" si="9">E29*F29</f>
        <v>377.31</v>
      </c>
      <c r="H29" s="111">
        <f>ROUND(G29*19%,2)</f>
        <v>71.69</v>
      </c>
      <c r="I29" s="137">
        <f>G29+H29</f>
        <v>449</v>
      </c>
      <c r="K29" s="164">
        <v>1</v>
      </c>
      <c r="L29" s="165"/>
      <c r="M29" s="210"/>
      <c r="N29" s="210"/>
      <c r="O29" s="210"/>
      <c r="P29" s="136">
        <f t="shared" ref="P29:P35" si="10">N29*O29</f>
        <v>0</v>
      </c>
      <c r="Q29" s="111">
        <f>ROUND(P29*19%,2)</f>
        <v>0</v>
      </c>
      <c r="R29" s="137">
        <f>P29+Q29</f>
        <v>0</v>
      </c>
      <c r="T29" s="164">
        <v>1</v>
      </c>
      <c r="U29" s="165"/>
      <c r="V29" s="210"/>
      <c r="W29" s="210"/>
      <c r="X29" s="210"/>
      <c r="Y29" s="136">
        <f t="shared" ref="Y29:Y35" si="11">W29*X29</f>
        <v>0</v>
      </c>
      <c r="Z29" s="111">
        <f>ROUND(Y29*19%,2)</f>
        <v>0</v>
      </c>
      <c r="AA29" s="137">
        <f>Y29+Z29</f>
        <v>0</v>
      </c>
    </row>
    <row r="30" spans="2:27" s="12" customFormat="1" ht="15">
      <c r="B30" s="164">
        <v>2</v>
      </c>
      <c r="C30" s="165" t="str">
        <f>'1.Buget'!C13</f>
        <v>Antivirus (licenta 36 luni)</v>
      </c>
      <c r="D30" s="165" t="str">
        <f>'1.Buget'!D13</f>
        <v>buc</v>
      </c>
      <c r="E30" s="165">
        <f>'1.Buget'!E13</f>
        <v>1</v>
      </c>
      <c r="F30" s="165">
        <f>'1.Buget'!F13</f>
        <v>298.32</v>
      </c>
      <c r="G30" s="136">
        <f t="shared" si="9"/>
        <v>298.32</v>
      </c>
      <c r="H30" s="111">
        <f t="shared" ref="H30:H40" si="12">ROUND(G30*19%,2)</f>
        <v>56.68</v>
      </c>
      <c r="I30" s="137">
        <f t="shared" ref="I30:I40" si="13">G30+H30</f>
        <v>355</v>
      </c>
      <c r="K30" s="164">
        <v>2</v>
      </c>
      <c r="L30" s="165"/>
      <c r="M30" s="210"/>
      <c r="N30" s="210"/>
      <c r="O30" s="210"/>
      <c r="P30" s="136">
        <f t="shared" si="10"/>
        <v>0</v>
      </c>
      <c r="Q30" s="111">
        <f t="shared" ref="Q30:Q40" si="14">ROUND(P30*19%,2)</f>
        <v>0</v>
      </c>
      <c r="R30" s="137">
        <f t="shared" ref="R30:R40" si="15">P30+Q30</f>
        <v>0</v>
      </c>
      <c r="T30" s="164">
        <v>2</v>
      </c>
      <c r="U30" s="165"/>
      <c r="V30" s="210"/>
      <c r="W30" s="210"/>
      <c r="X30" s="210"/>
      <c r="Y30" s="136">
        <f t="shared" si="11"/>
        <v>0</v>
      </c>
      <c r="Z30" s="111">
        <f t="shared" ref="Z30:Z40" si="16">ROUND(Y30*19%,2)</f>
        <v>0</v>
      </c>
      <c r="AA30" s="137">
        <f t="shared" ref="AA30:AA40" si="17">Y30+Z30</f>
        <v>0</v>
      </c>
    </row>
    <row r="31" spans="2:27" s="12" customFormat="1" ht="15">
      <c r="B31" s="164">
        <v>3</v>
      </c>
      <c r="C31" s="165" t="str">
        <f>'1.Buget'!C14</f>
        <v>Suita Office</v>
      </c>
      <c r="D31" s="165" t="str">
        <f>'1.Buget'!D14</f>
        <v>buc</v>
      </c>
      <c r="E31" s="165">
        <f>'1.Buget'!E14</f>
        <v>1</v>
      </c>
      <c r="F31" s="165">
        <f>'1.Buget'!F14</f>
        <v>755.46</v>
      </c>
      <c r="G31" s="136">
        <f t="shared" si="9"/>
        <v>755.46</v>
      </c>
      <c r="H31" s="111">
        <f t="shared" si="12"/>
        <v>143.54</v>
      </c>
      <c r="I31" s="137">
        <f t="shared" si="13"/>
        <v>899</v>
      </c>
      <c r="K31" s="164">
        <v>3</v>
      </c>
      <c r="L31" s="165"/>
      <c r="M31" s="210"/>
      <c r="N31" s="210"/>
      <c r="O31" s="210"/>
      <c r="P31" s="136">
        <f t="shared" si="10"/>
        <v>0</v>
      </c>
      <c r="Q31" s="111">
        <f t="shared" si="14"/>
        <v>0</v>
      </c>
      <c r="R31" s="137">
        <f t="shared" si="15"/>
        <v>0</v>
      </c>
      <c r="T31" s="164">
        <v>3</v>
      </c>
      <c r="U31" s="165"/>
      <c r="V31" s="210"/>
      <c r="W31" s="210"/>
      <c r="X31" s="210"/>
      <c r="Y31" s="136">
        <f t="shared" si="11"/>
        <v>0</v>
      </c>
      <c r="Z31" s="111">
        <f t="shared" si="16"/>
        <v>0</v>
      </c>
      <c r="AA31" s="137">
        <f t="shared" si="17"/>
        <v>0</v>
      </c>
    </row>
    <row r="32" spans="2:27" ht="15">
      <c r="B32" s="211">
        <v>4</v>
      </c>
      <c r="C32" s="72" t="str">
        <f>'1.Buget'!C15</f>
        <v>Portal web</v>
      </c>
      <c r="D32" s="72" t="str">
        <f>'1.Buget'!D15</f>
        <v>buc</v>
      </c>
      <c r="E32" s="72">
        <f>'1.Buget'!E15</f>
        <v>1</v>
      </c>
      <c r="F32" s="72">
        <f>'1.Buget'!F15</f>
        <v>4900</v>
      </c>
      <c r="G32" s="136">
        <f t="shared" si="9"/>
        <v>4900</v>
      </c>
      <c r="H32" s="111">
        <v>0</v>
      </c>
      <c r="I32" s="137">
        <f t="shared" si="13"/>
        <v>4900</v>
      </c>
      <c r="K32" s="211">
        <v>4</v>
      </c>
      <c r="L32" s="72"/>
      <c r="M32" s="72"/>
      <c r="N32" s="72"/>
      <c r="O32" s="72"/>
      <c r="P32" s="136">
        <f t="shared" si="10"/>
        <v>0</v>
      </c>
      <c r="Q32" s="111">
        <f t="shared" si="14"/>
        <v>0</v>
      </c>
      <c r="R32" s="137">
        <f t="shared" si="15"/>
        <v>0</v>
      </c>
      <c r="T32" s="211">
        <v>4</v>
      </c>
      <c r="U32" s="72"/>
      <c r="V32" s="72"/>
      <c r="W32" s="72"/>
      <c r="X32" s="72"/>
      <c r="Y32" s="136">
        <f t="shared" si="11"/>
        <v>0</v>
      </c>
      <c r="Z32" s="111">
        <f t="shared" si="16"/>
        <v>0</v>
      </c>
      <c r="AA32" s="137">
        <f t="shared" si="17"/>
        <v>0</v>
      </c>
    </row>
    <row r="33" spans="2:27" ht="15">
      <c r="B33" s="211">
        <v>5</v>
      </c>
      <c r="C33" s="210"/>
      <c r="D33" s="210"/>
      <c r="E33" s="210"/>
      <c r="F33" s="210"/>
      <c r="G33" s="136">
        <f t="shared" si="9"/>
        <v>0</v>
      </c>
      <c r="H33" s="111">
        <f t="shared" si="12"/>
        <v>0</v>
      </c>
      <c r="I33" s="137">
        <f t="shared" si="13"/>
        <v>0</v>
      </c>
      <c r="K33" s="211">
        <v>5</v>
      </c>
      <c r="L33" s="210"/>
      <c r="M33" s="210"/>
      <c r="N33" s="210"/>
      <c r="O33" s="210"/>
      <c r="P33" s="136">
        <f t="shared" si="10"/>
        <v>0</v>
      </c>
      <c r="Q33" s="111">
        <f t="shared" si="14"/>
        <v>0</v>
      </c>
      <c r="R33" s="137">
        <f t="shared" si="15"/>
        <v>0</v>
      </c>
      <c r="T33" s="211">
        <v>5</v>
      </c>
      <c r="U33" s="210"/>
      <c r="V33" s="210"/>
      <c r="W33" s="210"/>
      <c r="X33" s="210"/>
      <c r="Y33" s="136">
        <f t="shared" si="11"/>
        <v>0</v>
      </c>
      <c r="Z33" s="111">
        <f t="shared" si="16"/>
        <v>0</v>
      </c>
      <c r="AA33" s="137">
        <f t="shared" si="17"/>
        <v>0</v>
      </c>
    </row>
    <row r="34" spans="2:27" s="12" customFormat="1" ht="15">
      <c r="B34" s="211">
        <v>6</v>
      </c>
      <c r="C34" s="63"/>
      <c r="D34" s="63"/>
      <c r="E34" s="63"/>
      <c r="F34" s="63"/>
      <c r="G34" s="136">
        <f t="shared" si="9"/>
        <v>0</v>
      </c>
      <c r="H34" s="111">
        <f t="shared" si="12"/>
        <v>0</v>
      </c>
      <c r="I34" s="137">
        <f t="shared" si="13"/>
        <v>0</v>
      </c>
      <c r="K34" s="211">
        <v>6</v>
      </c>
      <c r="L34" s="63"/>
      <c r="M34" s="63"/>
      <c r="N34" s="63"/>
      <c r="O34" s="63"/>
      <c r="P34" s="136">
        <f t="shared" si="10"/>
        <v>0</v>
      </c>
      <c r="Q34" s="111">
        <f t="shared" si="14"/>
        <v>0</v>
      </c>
      <c r="R34" s="137">
        <f t="shared" si="15"/>
        <v>0</v>
      </c>
      <c r="T34" s="211">
        <v>6</v>
      </c>
      <c r="U34" s="63"/>
      <c r="V34" s="63"/>
      <c r="W34" s="63"/>
      <c r="X34" s="63"/>
      <c r="Y34" s="136">
        <f t="shared" si="11"/>
        <v>0</v>
      </c>
      <c r="Z34" s="111">
        <f t="shared" si="16"/>
        <v>0</v>
      </c>
      <c r="AA34" s="137">
        <f t="shared" si="17"/>
        <v>0</v>
      </c>
    </row>
    <row r="35" spans="2:27" ht="16.149999999999999" customHeight="1">
      <c r="B35" s="211">
        <v>7</v>
      </c>
      <c r="C35" s="72"/>
      <c r="D35" s="72"/>
      <c r="E35" s="72"/>
      <c r="F35" s="72"/>
      <c r="G35" s="136">
        <f t="shared" si="9"/>
        <v>0</v>
      </c>
      <c r="H35" s="111">
        <f t="shared" si="12"/>
        <v>0</v>
      </c>
      <c r="I35" s="137">
        <f t="shared" si="13"/>
        <v>0</v>
      </c>
      <c r="K35" s="211">
        <v>7</v>
      </c>
      <c r="L35" s="72"/>
      <c r="M35" s="72"/>
      <c r="N35" s="72"/>
      <c r="O35" s="72"/>
      <c r="P35" s="136">
        <f t="shared" si="10"/>
        <v>0</v>
      </c>
      <c r="Q35" s="111">
        <f t="shared" si="14"/>
        <v>0</v>
      </c>
      <c r="R35" s="137">
        <f t="shared" si="15"/>
        <v>0</v>
      </c>
      <c r="T35" s="211">
        <v>7</v>
      </c>
      <c r="U35" s="72"/>
      <c r="V35" s="72"/>
      <c r="W35" s="72"/>
      <c r="X35" s="72"/>
      <c r="Y35" s="136">
        <f t="shared" si="11"/>
        <v>0</v>
      </c>
      <c r="Z35" s="111">
        <f t="shared" si="16"/>
        <v>0</v>
      </c>
      <c r="AA35" s="137">
        <f t="shared" si="17"/>
        <v>0</v>
      </c>
    </row>
    <row r="36" spans="2:27" ht="15">
      <c r="B36" s="211">
        <v>8</v>
      </c>
      <c r="C36" s="72"/>
      <c r="D36" s="72"/>
      <c r="E36" s="72"/>
      <c r="F36" s="72"/>
      <c r="G36" s="136">
        <f>E36*F36</f>
        <v>0</v>
      </c>
      <c r="H36" s="111">
        <f t="shared" si="12"/>
        <v>0</v>
      </c>
      <c r="I36" s="137">
        <f t="shared" si="13"/>
        <v>0</v>
      </c>
      <c r="K36" s="211">
        <v>8</v>
      </c>
      <c r="L36" s="72"/>
      <c r="M36" s="72"/>
      <c r="N36" s="72"/>
      <c r="O36" s="72"/>
      <c r="P36" s="136">
        <f>N36*O36</f>
        <v>0</v>
      </c>
      <c r="Q36" s="111">
        <f t="shared" si="14"/>
        <v>0</v>
      </c>
      <c r="R36" s="137">
        <f t="shared" si="15"/>
        <v>0</v>
      </c>
      <c r="T36" s="211">
        <v>8</v>
      </c>
      <c r="U36" s="72"/>
      <c r="V36" s="72"/>
      <c r="W36" s="72"/>
      <c r="X36" s="72"/>
      <c r="Y36" s="136">
        <f>W36*X36</f>
        <v>0</v>
      </c>
      <c r="Z36" s="111">
        <f t="shared" si="16"/>
        <v>0</v>
      </c>
      <c r="AA36" s="137">
        <f t="shared" si="17"/>
        <v>0</v>
      </c>
    </row>
    <row r="37" spans="2:27" ht="15">
      <c r="B37" s="164">
        <v>9</v>
      </c>
      <c r="C37" s="146"/>
      <c r="D37" s="72"/>
      <c r="E37" s="72"/>
      <c r="F37" s="72"/>
      <c r="G37" s="136">
        <f>E37*F37</f>
        <v>0</v>
      </c>
      <c r="H37" s="111">
        <f t="shared" si="12"/>
        <v>0</v>
      </c>
      <c r="I37" s="137">
        <f t="shared" si="13"/>
        <v>0</v>
      </c>
      <c r="K37" s="164">
        <v>9</v>
      </c>
      <c r="L37" s="146"/>
      <c r="M37" s="72"/>
      <c r="N37" s="72"/>
      <c r="O37" s="72"/>
      <c r="P37" s="136">
        <f>N37*O37</f>
        <v>0</v>
      </c>
      <c r="Q37" s="111">
        <f t="shared" si="14"/>
        <v>0</v>
      </c>
      <c r="R37" s="137">
        <f t="shared" si="15"/>
        <v>0</v>
      </c>
      <c r="T37" s="164">
        <v>9</v>
      </c>
      <c r="U37" s="146"/>
      <c r="V37" s="72"/>
      <c r="W37" s="72"/>
      <c r="X37" s="72"/>
      <c r="Y37" s="136">
        <f>W37*X37</f>
        <v>0</v>
      </c>
      <c r="Z37" s="111">
        <f t="shared" si="16"/>
        <v>0</v>
      </c>
      <c r="AA37" s="137">
        <f t="shared" si="17"/>
        <v>0</v>
      </c>
    </row>
    <row r="38" spans="2:27" s="13" customFormat="1" ht="16.149999999999999" customHeight="1">
      <c r="B38" s="164">
        <v>10</v>
      </c>
      <c r="C38" s="147"/>
      <c r="D38" s="108"/>
      <c r="E38" s="108"/>
      <c r="F38" s="108"/>
      <c r="G38" s="136">
        <f>E38*F38</f>
        <v>0</v>
      </c>
      <c r="H38" s="111">
        <f t="shared" si="12"/>
        <v>0</v>
      </c>
      <c r="I38" s="137">
        <f t="shared" si="13"/>
        <v>0</v>
      </c>
      <c r="K38" s="164">
        <v>10</v>
      </c>
      <c r="L38" s="147"/>
      <c r="M38" s="108"/>
      <c r="N38" s="108"/>
      <c r="O38" s="108"/>
      <c r="P38" s="136">
        <f>N38*O38</f>
        <v>0</v>
      </c>
      <c r="Q38" s="111">
        <f t="shared" si="14"/>
        <v>0</v>
      </c>
      <c r="R38" s="137">
        <f t="shared" si="15"/>
        <v>0</v>
      </c>
      <c r="T38" s="164">
        <v>10</v>
      </c>
      <c r="U38" s="147"/>
      <c r="V38" s="108"/>
      <c r="W38" s="108"/>
      <c r="X38" s="108"/>
      <c r="Y38" s="136">
        <f>W38*X38</f>
        <v>0</v>
      </c>
      <c r="Z38" s="111">
        <f t="shared" si="16"/>
        <v>0</v>
      </c>
      <c r="AA38" s="137">
        <f t="shared" si="17"/>
        <v>0</v>
      </c>
    </row>
    <row r="39" spans="2:27" ht="13.9" customHeight="1">
      <c r="B39" s="164">
        <v>11</v>
      </c>
      <c r="C39" s="146"/>
      <c r="D39" s="72"/>
      <c r="E39" s="72"/>
      <c r="F39" s="72"/>
      <c r="G39" s="136">
        <f>E39*F39</f>
        <v>0</v>
      </c>
      <c r="H39" s="111">
        <f t="shared" si="12"/>
        <v>0</v>
      </c>
      <c r="I39" s="137">
        <f t="shared" si="13"/>
        <v>0</v>
      </c>
      <c r="K39" s="164">
        <v>11</v>
      </c>
      <c r="L39" s="146"/>
      <c r="M39" s="72"/>
      <c r="N39" s="72"/>
      <c r="O39" s="72"/>
      <c r="P39" s="136">
        <f>N39*O39</f>
        <v>0</v>
      </c>
      <c r="Q39" s="111">
        <f t="shared" si="14"/>
        <v>0</v>
      </c>
      <c r="R39" s="137">
        <f t="shared" si="15"/>
        <v>0</v>
      </c>
      <c r="T39" s="164">
        <v>11</v>
      </c>
      <c r="U39" s="146"/>
      <c r="V39" s="72"/>
      <c r="W39" s="72"/>
      <c r="X39" s="72"/>
      <c r="Y39" s="136">
        <f>W39*X39</f>
        <v>0</v>
      </c>
      <c r="Z39" s="111">
        <f t="shared" si="16"/>
        <v>0</v>
      </c>
      <c r="AA39" s="137">
        <f t="shared" si="17"/>
        <v>0</v>
      </c>
    </row>
    <row r="40" spans="2:27" ht="15.75" thickBot="1">
      <c r="B40" s="164">
        <v>12</v>
      </c>
      <c r="C40" s="148"/>
      <c r="D40" s="138"/>
      <c r="E40" s="138"/>
      <c r="F40" s="138"/>
      <c r="G40" s="139">
        <f>E40*F40</f>
        <v>0</v>
      </c>
      <c r="H40" s="140">
        <f t="shared" si="12"/>
        <v>0</v>
      </c>
      <c r="I40" s="141">
        <f t="shared" si="13"/>
        <v>0</v>
      </c>
      <c r="K40" s="164">
        <v>12</v>
      </c>
      <c r="L40" s="148"/>
      <c r="M40" s="138"/>
      <c r="N40" s="138"/>
      <c r="O40" s="138"/>
      <c r="P40" s="139">
        <f>N40*O40</f>
        <v>0</v>
      </c>
      <c r="Q40" s="140">
        <f t="shared" si="14"/>
        <v>0</v>
      </c>
      <c r="R40" s="141">
        <f t="shared" si="15"/>
        <v>0</v>
      </c>
      <c r="T40" s="164">
        <v>12</v>
      </c>
      <c r="U40" s="148"/>
      <c r="V40" s="138"/>
      <c r="W40" s="138"/>
      <c r="X40" s="138"/>
      <c r="Y40" s="139">
        <f>W40*X40</f>
        <v>0</v>
      </c>
      <c r="Z40" s="140">
        <f t="shared" si="16"/>
        <v>0</v>
      </c>
      <c r="AA40" s="141">
        <f t="shared" si="17"/>
        <v>0</v>
      </c>
    </row>
    <row r="41" spans="2:27" ht="16.149999999999999" customHeight="1" thickBot="1">
      <c r="B41" s="153"/>
      <c r="C41" s="149" t="s">
        <v>2</v>
      </c>
      <c r="D41" s="142"/>
      <c r="E41" s="142"/>
      <c r="F41" s="142"/>
      <c r="G41" s="143">
        <f>SUM(G29:G40)</f>
        <v>6331.09</v>
      </c>
      <c r="H41" s="143">
        <f>SUM(H29:H40)</f>
        <v>271.90999999999997</v>
      </c>
      <c r="I41" s="144">
        <f>SUM(I29:I40)</f>
        <v>6603</v>
      </c>
      <c r="K41" s="153"/>
      <c r="L41" s="149" t="s">
        <v>2</v>
      </c>
      <c r="M41" s="142"/>
      <c r="N41" s="142"/>
      <c r="O41" s="142"/>
      <c r="P41" s="143">
        <f>SUM(P29:P40)</f>
        <v>0</v>
      </c>
      <c r="Q41" s="143">
        <f>SUM(Q29:Q40)</f>
        <v>0</v>
      </c>
      <c r="R41" s="144">
        <f>SUM(R29:R40)</f>
        <v>0</v>
      </c>
      <c r="T41" s="153"/>
      <c r="U41" s="149" t="s">
        <v>2</v>
      </c>
      <c r="V41" s="142"/>
      <c r="W41" s="142"/>
      <c r="X41" s="142"/>
      <c r="Y41" s="143">
        <f>SUM(Y29:Y40)</f>
        <v>0</v>
      </c>
      <c r="Z41" s="143">
        <f>SUM(Z29:Z40)</f>
        <v>0</v>
      </c>
      <c r="AA41" s="144">
        <f>SUM(AA29:AA40)</f>
        <v>0</v>
      </c>
    </row>
    <row r="44" spans="2:27" ht="15">
      <c r="C44" s="22" t="s">
        <v>190</v>
      </c>
    </row>
    <row r="45" spans="2:27" s="22" customFormat="1" ht="15">
      <c r="C45" s="236" t="s">
        <v>191</v>
      </c>
      <c r="D45" s="236"/>
      <c r="E45" s="236"/>
      <c r="F45" s="236"/>
    </row>
  </sheetData>
  <mergeCells count="1">
    <mergeCell ref="C2:D2"/>
  </mergeCells>
  <pageMargins left="0.33" right="0.31" top="0.5" bottom="0.52" header="0.3" footer="0.3"/>
  <pageSetup orientation="portrait" r:id="rId1"/>
</worksheet>
</file>

<file path=xl/worksheets/sheet3.xml><?xml version="1.0" encoding="utf-8"?>
<worksheet xmlns="http://schemas.openxmlformats.org/spreadsheetml/2006/main" xmlns:r="http://schemas.openxmlformats.org/officeDocument/2006/relationships">
  <dimension ref="B2:N55"/>
  <sheetViews>
    <sheetView zoomScale="90" zoomScaleNormal="90" workbookViewId="0">
      <selection activeCell="F29" sqref="F29:F31"/>
    </sheetView>
  </sheetViews>
  <sheetFormatPr defaultRowHeight="14.25"/>
  <cols>
    <col min="2" max="2" width="6.5" customWidth="1"/>
    <col min="3" max="3" width="18.25" customWidth="1"/>
    <col min="5" max="5" width="20.25" customWidth="1"/>
    <col min="7" max="7" width="16.125" customWidth="1"/>
    <col min="9" max="9" width="7.75" customWidth="1"/>
    <col min="10" max="10" width="20.75" customWidth="1"/>
    <col min="11" max="11" width="6.125" style="193" customWidth="1"/>
  </cols>
  <sheetData>
    <row r="2" spans="2:14" ht="15">
      <c r="C2" s="22" t="s">
        <v>175</v>
      </c>
    </row>
    <row r="4" spans="2:14" ht="15.75">
      <c r="C4" s="235" t="s">
        <v>189</v>
      </c>
    </row>
    <row r="5" spans="2:14" ht="15">
      <c r="C5" s="22"/>
      <c r="E5" s="158" t="s">
        <v>105</v>
      </c>
    </row>
    <row r="6" spans="2:14" ht="15.75" thickBot="1">
      <c r="J6" s="22" t="s">
        <v>153</v>
      </c>
    </row>
    <row r="7" spans="2:14" ht="75.75" thickBot="1">
      <c r="B7" s="113" t="s">
        <v>36</v>
      </c>
      <c r="C7" s="114" t="s">
        <v>98</v>
      </c>
      <c r="D7" s="114" t="s">
        <v>99</v>
      </c>
      <c r="E7" s="114" t="s">
        <v>103</v>
      </c>
      <c r="F7" s="114" t="s">
        <v>100</v>
      </c>
      <c r="G7" s="114" t="s">
        <v>101</v>
      </c>
      <c r="J7" s="186" t="s">
        <v>150</v>
      </c>
      <c r="K7" s="194"/>
      <c r="L7" s="179"/>
    </row>
    <row r="8" spans="2:14" ht="16.149999999999999" customHeight="1" thickBot="1">
      <c r="B8" s="115">
        <v>1</v>
      </c>
      <c r="C8" s="116" t="s">
        <v>215</v>
      </c>
      <c r="D8" s="116">
        <v>1</v>
      </c>
      <c r="E8" s="238">
        <f>'1.Buget'!F18</f>
        <v>1331</v>
      </c>
      <c r="F8" s="116">
        <v>10</v>
      </c>
      <c r="G8" s="119">
        <f>D8*E8*F8</f>
        <v>13310</v>
      </c>
      <c r="J8" s="187" t="s">
        <v>148</v>
      </c>
      <c r="K8" s="69"/>
      <c r="L8" s="180">
        <v>34</v>
      </c>
    </row>
    <row r="9" spans="2:14" s="12" customFormat="1" ht="15.75" thickBot="1">
      <c r="B9" s="115">
        <v>2</v>
      </c>
      <c r="C9" s="116" t="s">
        <v>216</v>
      </c>
      <c r="D9" s="116">
        <v>1</v>
      </c>
      <c r="E9" s="238">
        <f>'1.Buget'!F19</f>
        <v>3436</v>
      </c>
      <c r="F9" s="116">
        <v>10</v>
      </c>
      <c r="G9" s="119">
        <f>D9*E9*F9</f>
        <v>34360</v>
      </c>
      <c r="J9" s="188" t="s">
        <v>149</v>
      </c>
      <c r="K9" s="108"/>
      <c r="L9" s="182">
        <f>L7*L8</f>
        <v>0</v>
      </c>
    </row>
    <row r="10" spans="2:14" ht="15.75" thickBot="1">
      <c r="B10" s="115">
        <v>3</v>
      </c>
      <c r="C10" s="116" t="s">
        <v>217</v>
      </c>
      <c r="D10" s="116">
        <v>1</v>
      </c>
      <c r="E10" s="238">
        <f>'1.Buget'!F20</f>
        <v>1718</v>
      </c>
      <c r="F10" s="116">
        <v>10</v>
      </c>
      <c r="G10" s="119">
        <f>D10*E10*F10</f>
        <v>17180</v>
      </c>
      <c r="J10" s="187" t="s">
        <v>139</v>
      </c>
      <c r="K10" s="69" t="s">
        <v>140</v>
      </c>
      <c r="L10" s="181"/>
    </row>
    <row r="11" spans="2:14" ht="15.75" thickBot="1">
      <c r="B11" s="115">
        <v>4</v>
      </c>
      <c r="C11" s="116"/>
      <c r="D11" s="116"/>
      <c r="E11" s="116"/>
      <c r="F11" s="116"/>
      <c r="G11" s="119">
        <f>D11*E11*F11</f>
        <v>0</v>
      </c>
      <c r="J11" s="187" t="s">
        <v>145</v>
      </c>
      <c r="K11" s="195">
        <v>0.25</v>
      </c>
      <c r="L11" s="181">
        <f>ROUND(L9*K11,0)</f>
        <v>0</v>
      </c>
      <c r="N11" s="178"/>
    </row>
    <row r="12" spans="2:14" ht="15.75" thickBot="1">
      <c r="B12" s="115">
        <v>5</v>
      </c>
      <c r="C12" s="116"/>
      <c r="D12" s="116"/>
      <c r="E12" s="116"/>
      <c r="F12" s="116"/>
      <c r="G12" s="119">
        <f>D12*E12*F12</f>
        <v>0</v>
      </c>
      <c r="J12" s="187" t="s">
        <v>144</v>
      </c>
      <c r="K12" s="195">
        <v>0.1</v>
      </c>
      <c r="L12" s="181">
        <f>ROUND(L9*K12,0)</f>
        <v>0</v>
      </c>
    </row>
    <row r="13" spans="2:14" ht="28.9" customHeight="1" thickBot="1">
      <c r="B13" s="117"/>
      <c r="C13" s="247" t="s">
        <v>102</v>
      </c>
      <c r="D13" s="248"/>
      <c r="E13" s="118"/>
      <c r="F13" s="118"/>
      <c r="G13" s="119">
        <f>SUM(G8:G12)</f>
        <v>64850</v>
      </c>
      <c r="J13" s="188" t="s">
        <v>142</v>
      </c>
      <c r="K13" s="69"/>
      <c r="L13" s="198">
        <f>L11+L12</f>
        <v>0</v>
      </c>
    </row>
    <row r="14" spans="2:14" ht="15">
      <c r="J14" s="187" t="s">
        <v>143</v>
      </c>
      <c r="K14" s="69"/>
      <c r="L14" s="181"/>
    </row>
    <row r="15" spans="2:14" ht="15">
      <c r="C15" s="22"/>
      <c r="E15" s="158" t="s">
        <v>106</v>
      </c>
      <c r="J15" s="187" t="s">
        <v>141</v>
      </c>
      <c r="K15" s="69"/>
      <c r="L15" s="181">
        <f>L9-L13</f>
        <v>0</v>
      </c>
    </row>
    <row r="16" spans="2:14" ht="15.75" thickBot="1">
      <c r="J16" s="189" t="s">
        <v>146</v>
      </c>
      <c r="K16" s="196">
        <v>0.1</v>
      </c>
      <c r="L16" s="183">
        <f>ROUND(L15*K16,0)</f>
        <v>0</v>
      </c>
    </row>
    <row r="17" spans="2:12" ht="75.75" thickBot="1">
      <c r="B17" s="113" t="s">
        <v>36</v>
      </c>
      <c r="C17" s="114" t="s">
        <v>98</v>
      </c>
      <c r="D17" s="114" t="s">
        <v>99</v>
      </c>
      <c r="E17" s="114" t="s">
        <v>103</v>
      </c>
      <c r="F17" s="114" t="s">
        <v>100</v>
      </c>
      <c r="G17" s="114" t="s">
        <v>101</v>
      </c>
      <c r="J17" s="190" t="s">
        <v>147</v>
      </c>
      <c r="K17" s="69"/>
      <c r="L17" s="199">
        <f>L15-L16</f>
        <v>0</v>
      </c>
    </row>
    <row r="18" spans="2:12" ht="26.45" customHeight="1" thickBot="1">
      <c r="B18" s="115">
        <v>1</v>
      </c>
      <c r="C18" s="116" t="str">
        <f>C8</f>
        <v>Director</v>
      </c>
      <c r="D18" s="116">
        <v>1</v>
      </c>
      <c r="E18" s="238">
        <f>E8</f>
        <v>1331</v>
      </c>
      <c r="F18" s="116">
        <v>12</v>
      </c>
      <c r="G18" s="119">
        <f>D18*E18*F18</f>
        <v>15972</v>
      </c>
      <c r="J18" s="191" t="s">
        <v>151</v>
      </c>
      <c r="K18" s="197">
        <v>2.2499999999999999E-2</v>
      </c>
      <c r="L18" s="184">
        <f>ROUND(L9*K18,0)</f>
        <v>0</v>
      </c>
    </row>
    <row r="19" spans="2:12" s="12" customFormat="1" ht="15.75" thickBot="1">
      <c r="B19" s="115">
        <v>2</v>
      </c>
      <c r="C19" s="116" t="str">
        <f>C9</f>
        <v>Florar decorator 1</v>
      </c>
      <c r="D19" s="116">
        <v>1</v>
      </c>
      <c r="E19" s="238">
        <f>E9</f>
        <v>3436</v>
      </c>
      <c r="F19" s="116">
        <v>12</v>
      </c>
      <c r="G19" s="119">
        <f>D19*E19*F19</f>
        <v>41232</v>
      </c>
      <c r="J19" s="192" t="s">
        <v>152</v>
      </c>
      <c r="K19" s="108"/>
      <c r="L19" s="185">
        <f>L13+L17+L18+L16</f>
        <v>0</v>
      </c>
    </row>
    <row r="20" spans="2:12" ht="15.75" thickBot="1">
      <c r="B20" s="115">
        <v>3</v>
      </c>
      <c r="C20" s="116" t="str">
        <f>C10</f>
        <v>Florar decorator 2</v>
      </c>
      <c r="D20" s="116">
        <v>1</v>
      </c>
      <c r="E20" s="238">
        <f>E10</f>
        <v>1718</v>
      </c>
      <c r="F20" s="116">
        <v>12</v>
      </c>
      <c r="G20" s="119">
        <f>D20*E20*F20</f>
        <v>20616</v>
      </c>
    </row>
    <row r="21" spans="2:12" ht="15.75" thickBot="1">
      <c r="B21" s="115">
        <v>4</v>
      </c>
      <c r="C21" s="116"/>
      <c r="D21" s="116"/>
      <c r="E21" s="116"/>
      <c r="F21" s="116"/>
      <c r="G21" s="119">
        <f>D21*E21*F21</f>
        <v>0</v>
      </c>
    </row>
    <row r="22" spans="2:12" ht="15.75" thickBot="1">
      <c r="B22" s="115">
        <v>5</v>
      </c>
      <c r="C22" s="116"/>
      <c r="D22" s="116"/>
      <c r="E22" s="116"/>
      <c r="F22" s="116"/>
      <c r="G22" s="119">
        <f>D22*E22*F22</f>
        <v>0</v>
      </c>
    </row>
    <row r="23" spans="2:12" ht="28.9" customHeight="1" thickBot="1">
      <c r="B23" s="117"/>
      <c r="C23" s="247" t="s">
        <v>102</v>
      </c>
      <c r="D23" s="248"/>
      <c r="E23" s="118"/>
      <c r="F23" s="118"/>
      <c r="G23" s="119">
        <f>SUM(G18:G22)</f>
        <v>77820</v>
      </c>
    </row>
    <row r="25" spans="2:12" s="12" customFormat="1" ht="20.45" customHeight="1">
      <c r="K25" s="13"/>
    </row>
    <row r="26" spans="2:12" ht="15">
      <c r="C26" s="22"/>
      <c r="E26" s="158" t="s">
        <v>109</v>
      </c>
    </row>
    <row r="27" spans="2:12" ht="15" thickBot="1"/>
    <row r="28" spans="2:12" ht="75.75" thickBot="1">
      <c r="B28" s="113" t="s">
        <v>36</v>
      </c>
      <c r="C28" s="114" t="s">
        <v>98</v>
      </c>
      <c r="D28" s="114" t="s">
        <v>99</v>
      </c>
      <c r="E28" s="114" t="s">
        <v>103</v>
      </c>
      <c r="F28" s="114" t="s">
        <v>100</v>
      </c>
      <c r="G28" s="114" t="s">
        <v>101</v>
      </c>
    </row>
    <row r="29" spans="2:12" ht="16.149999999999999" customHeight="1" thickBot="1">
      <c r="B29" s="115">
        <v>1</v>
      </c>
      <c r="C29" s="116" t="str">
        <f>C8</f>
        <v>Director</v>
      </c>
      <c r="D29" s="116">
        <v>1</v>
      </c>
      <c r="E29" s="238">
        <f>E18</f>
        <v>1331</v>
      </c>
      <c r="F29" s="116">
        <v>12</v>
      </c>
      <c r="G29" s="119">
        <f>D29*E29*F29</f>
        <v>15972</v>
      </c>
    </row>
    <row r="30" spans="2:12" s="12" customFormat="1" ht="15.75" thickBot="1">
      <c r="B30" s="115">
        <v>2</v>
      </c>
      <c r="C30" s="116" t="str">
        <f>C9</f>
        <v>Florar decorator 1</v>
      </c>
      <c r="D30" s="116">
        <v>1</v>
      </c>
      <c r="E30" s="238">
        <f>E19</f>
        <v>3436</v>
      </c>
      <c r="F30" s="116">
        <v>12</v>
      </c>
      <c r="G30" s="119">
        <f>D30*E30*F30</f>
        <v>41232</v>
      </c>
      <c r="K30" s="13"/>
    </row>
    <row r="31" spans="2:12" ht="15.75" thickBot="1">
      <c r="B31" s="115">
        <v>3</v>
      </c>
      <c r="C31" s="116" t="str">
        <f>C10</f>
        <v>Florar decorator 2</v>
      </c>
      <c r="D31" s="116">
        <v>1</v>
      </c>
      <c r="E31" s="238">
        <f>E20</f>
        <v>1718</v>
      </c>
      <c r="F31" s="116">
        <v>12</v>
      </c>
      <c r="G31" s="119">
        <f>D31*E31*F31</f>
        <v>20616</v>
      </c>
    </row>
    <row r="32" spans="2:12" ht="15.75" thickBot="1">
      <c r="B32" s="115">
        <v>4</v>
      </c>
      <c r="C32" s="116"/>
      <c r="D32" s="116"/>
      <c r="E32" s="116"/>
      <c r="F32" s="116"/>
      <c r="G32" s="119">
        <f>D32*E32*F32</f>
        <v>0</v>
      </c>
    </row>
    <row r="33" spans="2:7" ht="15.75" thickBot="1">
      <c r="B33" s="115">
        <v>5</v>
      </c>
      <c r="C33" s="116"/>
      <c r="D33" s="116"/>
      <c r="E33" s="116"/>
      <c r="F33" s="116"/>
      <c r="G33" s="119">
        <f>D33*E33*F33</f>
        <v>0</v>
      </c>
    </row>
    <row r="34" spans="2:7" ht="28.9" customHeight="1" thickBot="1">
      <c r="B34" s="117"/>
      <c r="C34" s="247" t="s">
        <v>102</v>
      </c>
      <c r="D34" s="248"/>
      <c r="E34" s="118"/>
      <c r="F34" s="118"/>
      <c r="G34" s="119">
        <f>SUM(G29:G33)</f>
        <v>77820</v>
      </c>
    </row>
    <row r="35" spans="2:7" ht="34.15" customHeight="1"/>
    <row r="36" spans="2:7" ht="34.15" customHeight="1"/>
    <row r="41" spans="2:7" ht="16.149999999999999" customHeight="1"/>
    <row r="42" spans="2:7" ht="16.149999999999999" customHeight="1"/>
    <row r="43" spans="2:7" ht="31.9" customHeight="1"/>
    <row r="44" spans="2:7" ht="29.45" customHeight="1"/>
    <row r="45" spans="2:7" ht="35.450000000000003" customHeight="1"/>
    <row r="46" spans="2:7" ht="16.149999999999999" customHeight="1"/>
    <row r="48" spans="2:7" ht="14.45" customHeight="1"/>
    <row r="49" spans="2:3" ht="21.6" customHeight="1">
      <c r="B49" s="21"/>
      <c r="C49" s="21"/>
    </row>
    <row r="50" spans="2:3" ht="15.6" customHeight="1">
      <c r="B50" s="21"/>
      <c r="C50" s="21"/>
    </row>
    <row r="51" spans="2:3" ht="16.149999999999999" customHeight="1">
      <c r="B51" s="21"/>
      <c r="C51" s="21"/>
    </row>
    <row r="52" spans="2:3" ht="15.6" customHeight="1">
      <c r="B52" s="21"/>
      <c r="C52" s="21"/>
    </row>
    <row r="53" spans="2:3" ht="51.6" customHeight="1">
      <c r="B53" s="21"/>
      <c r="C53" s="21"/>
    </row>
    <row r="54" spans="2:3" ht="15.6" customHeight="1"/>
    <row r="55" spans="2:3" ht="55.9" customHeight="1">
      <c r="B55" s="21"/>
    </row>
  </sheetData>
  <mergeCells count="3">
    <mergeCell ref="C13:D13"/>
    <mergeCell ref="C23:D23"/>
    <mergeCell ref="C34:D34"/>
  </mergeCells>
  <pageMargins left="0.36" right="0.24" top="0.41" bottom="0.38" header="0.3" footer="0.3"/>
  <pageSetup orientation="portrait" r:id="rId1"/>
</worksheet>
</file>

<file path=xl/worksheets/sheet4.xml><?xml version="1.0" encoding="utf-8"?>
<worksheet xmlns="http://schemas.openxmlformats.org/spreadsheetml/2006/main" xmlns:r="http://schemas.openxmlformats.org/officeDocument/2006/relationships">
  <dimension ref="B2:AA46"/>
  <sheetViews>
    <sheetView tabSelected="1" zoomScale="90" zoomScaleNormal="90" workbookViewId="0">
      <selection activeCell="O30" sqref="O30"/>
    </sheetView>
  </sheetViews>
  <sheetFormatPr defaultRowHeight="14.25"/>
  <cols>
    <col min="1" max="2" width="5.375" customWidth="1"/>
    <col min="3" max="3" width="22.125" customWidth="1"/>
    <col min="4" max="4" width="4" bestFit="1" customWidth="1"/>
    <col min="5" max="5" width="5.25" customWidth="1"/>
    <col min="6" max="6" width="10.875" bestFit="1" customWidth="1"/>
    <col min="7" max="7" width="11.75" customWidth="1"/>
    <col min="8" max="8" width="8.125" bestFit="1" customWidth="1"/>
    <col min="9" max="9" width="9.75" bestFit="1" customWidth="1"/>
    <col min="11" max="11" width="5.25" bestFit="1" customWidth="1"/>
    <col min="12" max="12" width="29.75" customWidth="1"/>
    <col min="13" max="13" width="3.75" bestFit="1" customWidth="1"/>
    <col min="14" max="14" width="7.75" bestFit="1" customWidth="1"/>
    <col min="15" max="15" width="9" bestFit="1" customWidth="1"/>
    <col min="16" max="16" width="11.125" bestFit="1" customWidth="1"/>
    <col min="17" max="17" width="9.125" bestFit="1" customWidth="1"/>
    <col min="18" max="18" width="10.125" bestFit="1" customWidth="1"/>
    <col min="20" max="20" width="5.25" bestFit="1" customWidth="1"/>
    <col min="21" max="21" width="27.25" customWidth="1"/>
    <col min="22" max="22" width="3.75" bestFit="1" customWidth="1"/>
    <col min="23" max="23" width="5.75" customWidth="1"/>
    <col min="24" max="24" width="9" bestFit="1" customWidth="1"/>
    <col min="25" max="25" width="12.125" bestFit="1" customWidth="1"/>
    <col min="26" max="26" width="9.125" bestFit="1" customWidth="1"/>
    <col min="27" max="27" width="10.125" bestFit="1" customWidth="1"/>
  </cols>
  <sheetData>
    <row r="2" spans="2:27" ht="15">
      <c r="C2" s="246" t="s">
        <v>175</v>
      </c>
      <c r="D2" s="246"/>
    </row>
    <row r="3" spans="2:27" ht="15">
      <c r="C3" s="112"/>
      <c r="D3" s="112"/>
    </row>
    <row r="4" spans="2:27" ht="15">
      <c r="C4" s="234" t="s">
        <v>176</v>
      </c>
      <c r="D4" s="234"/>
    </row>
    <row r="5" spans="2:27" ht="15">
      <c r="C5" s="234"/>
      <c r="D5" s="234"/>
    </row>
    <row r="6" spans="2:27" ht="15">
      <c r="C6" s="234" t="s">
        <v>178</v>
      </c>
      <c r="D6" s="234"/>
    </row>
    <row r="7" spans="2:27" ht="15">
      <c r="C7" s="234"/>
      <c r="D7" s="234"/>
    </row>
    <row r="8" spans="2:27" ht="15">
      <c r="C8" s="234" t="s">
        <v>182</v>
      </c>
      <c r="D8" s="234"/>
      <c r="L8" s="234" t="s">
        <v>183</v>
      </c>
      <c r="M8" s="234"/>
      <c r="U8" s="234" t="s">
        <v>184</v>
      </c>
      <c r="V8" s="234"/>
    </row>
    <row r="9" spans="2:27" ht="15" thickBot="1"/>
    <row r="10" spans="2:27" ht="33.6" customHeight="1">
      <c r="B10" s="154" t="s">
        <v>36</v>
      </c>
      <c r="C10" s="131" t="s">
        <v>111</v>
      </c>
      <c r="D10" s="131" t="s">
        <v>1</v>
      </c>
      <c r="E10" s="131" t="s">
        <v>177</v>
      </c>
      <c r="F10" s="132" t="s">
        <v>179</v>
      </c>
      <c r="G10" s="133" t="s">
        <v>180</v>
      </c>
      <c r="H10" s="134" t="s">
        <v>89</v>
      </c>
      <c r="I10" s="135" t="s">
        <v>120</v>
      </c>
      <c r="K10" s="154" t="s">
        <v>36</v>
      </c>
      <c r="L10" s="131" t="s">
        <v>111</v>
      </c>
      <c r="M10" s="131" t="s">
        <v>1</v>
      </c>
      <c r="N10" s="131" t="s">
        <v>177</v>
      </c>
      <c r="O10" s="132" t="s">
        <v>179</v>
      </c>
      <c r="P10" s="133" t="s">
        <v>180</v>
      </c>
      <c r="Q10" s="134" t="s">
        <v>89</v>
      </c>
      <c r="R10" s="135" t="s">
        <v>120</v>
      </c>
      <c r="T10" s="154" t="s">
        <v>36</v>
      </c>
      <c r="U10" s="131" t="s">
        <v>111</v>
      </c>
      <c r="V10" s="131" t="s">
        <v>1</v>
      </c>
      <c r="W10" s="131" t="s">
        <v>177</v>
      </c>
      <c r="X10" s="132" t="s">
        <v>179</v>
      </c>
      <c r="Y10" s="133" t="s">
        <v>180</v>
      </c>
      <c r="Z10" s="134" t="s">
        <v>89</v>
      </c>
      <c r="AA10" s="135" t="s">
        <v>120</v>
      </c>
    </row>
    <row r="11" spans="2:27" s="12" customFormat="1" ht="15">
      <c r="B11" s="164">
        <v>1</v>
      </c>
      <c r="C11" s="239" t="str">
        <f>'1.Buget'!C23</f>
        <v>Laptop</v>
      </c>
      <c r="D11" s="210" t="s">
        <v>193</v>
      </c>
      <c r="E11" s="210">
        <f>'1.Buget'!E23</f>
        <v>1</v>
      </c>
      <c r="F11" s="210">
        <f>'1.Buget'!F23</f>
        <v>1638.66</v>
      </c>
      <c r="G11" s="136">
        <f t="shared" ref="G11:G17" si="0">E11*F11</f>
        <v>1638.66</v>
      </c>
      <c r="H11" s="111">
        <f>ROUND(G11*19%,2)</f>
        <v>311.35000000000002</v>
      </c>
      <c r="I11" s="137">
        <f>G11+H11</f>
        <v>1950.0100000000002</v>
      </c>
      <c r="K11" s="164">
        <v>1</v>
      </c>
      <c r="L11" s="165"/>
      <c r="M11" s="210"/>
      <c r="N11" s="210"/>
      <c r="O11" s="210"/>
      <c r="P11" s="136">
        <f t="shared" ref="P11:P17" si="1">N11*O11</f>
        <v>0</v>
      </c>
      <c r="Q11" s="111">
        <f>ROUND(P11*19%,2)</f>
        <v>0</v>
      </c>
      <c r="R11" s="137">
        <f>P11+Q11</f>
        <v>0</v>
      </c>
      <c r="T11" s="164">
        <v>1</v>
      </c>
      <c r="U11" s="165"/>
      <c r="V11" s="210"/>
      <c r="W11" s="210"/>
      <c r="X11" s="210"/>
      <c r="Y11" s="136">
        <f t="shared" ref="Y11:Y17" si="2">W11*X11</f>
        <v>0</v>
      </c>
      <c r="Z11" s="111">
        <f>ROUND(Y11*19%,2)</f>
        <v>0</v>
      </c>
      <c r="AA11" s="137">
        <f>Y11+Z11</f>
        <v>0</v>
      </c>
    </row>
    <row r="12" spans="2:27" s="12" customFormat="1" ht="15">
      <c r="B12" s="164">
        <v>2</v>
      </c>
      <c r="C12" s="239" t="str">
        <f>'1.Buget'!C24</f>
        <v>Imprimanta</v>
      </c>
      <c r="D12" s="210" t="s">
        <v>193</v>
      </c>
      <c r="E12" s="210">
        <f>'1.Buget'!E24</f>
        <v>1</v>
      </c>
      <c r="F12" s="210">
        <f>'1.Buget'!F24</f>
        <v>739.5</v>
      </c>
      <c r="G12" s="136">
        <f t="shared" si="0"/>
        <v>739.5</v>
      </c>
      <c r="H12" s="111">
        <f t="shared" ref="H12:H22" si="3">ROUND(G12*19%,2)</f>
        <v>140.51</v>
      </c>
      <c r="I12" s="137">
        <f t="shared" ref="I12:I22" si="4">G12+H12</f>
        <v>880.01</v>
      </c>
      <c r="K12" s="164">
        <v>2</v>
      </c>
      <c r="L12" s="165"/>
      <c r="M12" s="210"/>
      <c r="N12" s="210"/>
      <c r="O12" s="210"/>
      <c r="P12" s="136">
        <f t="shared" si="1"/>
        <v>0</v>
      </c>
      <c r="Q12" s="111">
        <f t="shared" ref="Q12:Q22" si="5">ROUND(P12*19%,2)</f>
        <v>0</v>
      </c>
      <c r="R12" s="137">
        <f t="shared" ref="R12:R22" si="6">P12+Q12</f>
        <v>0</v>
      </c>
      <c r="T12" s="164">
        <v>2</v>
      </c>
      <c r="U12" s="165"/>
      <c r="V12" s="210"/>
      <c r="W12" s="210"/>
      <c r="X12" s="210"/>
      <c r="Y12" s="136">
        <f t="shared" si="2"/>
        <v>0</v>
      </c>
      <c r="Z12" s="111">
        <f t="shared" ref="Z12:Z22" si="7">ROUND(Y12*19%,2)</f>
        <v>0</v>
      </c>
      <c r="AA12" s="137">
        <f t="shared" ref="AA12:AA22" si="8">Y12+Z12</f>
        <v>0</v>
      </c>
    </row>
    <row r="13" spans="2:27" s="12" customFormat="1" ht="15">
      <c r="B13" s="164">
        <v>3</v>
      </c>
      <c r="C13" s="239" t="str">
        <f>'1.Buget'!C25</f>
        <v>Birou</v>
      </c>
      <c r="D13" s="210" t="s">
        <v>193</v>
      </c>
      <c r="E13" s="210">
        <f>'1.Buget'!E25</f>
        <v>1</v>
      </c>
      <c r="F13" s="210">
        <f>'1.Buget'!F25</f>
        <v>463.87</v>
      </c>
      <c r="G13" s="136">
        <f t="shared" si="0"/>
        <v>463.87</v>
      </c>
      <c r="H13" s="111">
        <f t="shared" si="3"/>
        <v>88.14</v>
      </c>
      <c r="I13" s="137">
        <f t="shared" si="4"/>
        <v>552.01</v>
      </c>
      <c r="K13" s="164">
        <v>3</v>
      </c>
      <c r="L13" s="165"/>
      <c r="M13" s="210"/>
      <c r="N13" s="210"/>
      <c r="O13" s="210"/>
      <c r="P13" s="136">
        <f t="shared" si="1"/>
        <v>0</v>
      </c>
      <c r="Q13" s="111">
        <f t="shared" si="5"/>
        <v>0</v>
      </c>
      <c r="R13" s="137">
        <f t="shared" si="6"/>
        <v>0</v>
      </c>
      <c r="T13" s="164">
        <v>3</v>
      </c>
      <c r="U13" s="165"/>
      <c r="V13" s="210"/>
      <c r="W13" s="210"/>
      <c r="X13" s="210"/>
      <c r="Y13" s="136">
        <f t="shared" si="2"/>
        <v>0</v>
      </c>
      <c r="Z13" s="111">
        <f t="shared" si="7"/>
        <v>0</v>
      </c>
      <c r="AA13" s="137">
        <f t="shared" si="8"/>
        <v>0</v>
      </c>
    </row>
    <row r="14" spans="2:27" ht="15">
      <c r="B14" s="211">
        <v>4</v>
      </c>
      <c r="C14" s="240" t="str">
        <f>'1.Buget'!C26</f>
        <v>Scaune</v>
      </c>
      <c r="D14" s="210" t="s">
        <v>193</v>
      </c>
      <c r="E14" s="210">
        <f>'1.Buget'!E26</f>
        <v>4</v>
      </c>
      <c r="F14" s="210">
        <f>'1.Buget'!F26</f>
        <v>125.5</v>
      </c>
      <c r="G14" s="136">
        <f t="shared" si="0"/>
        <v>502</v>
      </c>
      <c r="H14" s="111">
        <f t="shared" si="3"/>
        <v>95.38</v>
      </c>
      <c r="I14" s="137">
        <f t="shared" si="4"/>
        <v>597.38</v>
      </c>
      <c r="K14" s="211">
        <v>4</v>
      </c>
      <c r="L14" s="72"/>
      <c r="M14" s="72"/>
      <c r="N14" s="72"/>
      <c r="O14" s="72"/>
      <c r="P14" s="136">
        <f t="shared" si="1"/>
        <v>0</v>
      </c>
      <c r="Q14" s="111">
        <f t="shared" si="5"/>
        <v>0</v>
      </c>
      <c r="R14" s="137">
        <f t="shared" si="6"/>
        <v>0</v>
      </c>
      <c r="T14" s="211">
        <v>4</v>
      </c>
      <c r="U14" s="72"/>
      <c r="V14" s="72"/>
      <c r="W14" s="72"/>
      <c r="X14" s="72"/>
      <c r="Y14" s="136">
        <f t="shared" si="2"/>
        <v>0</v>
      </c>
      <c r="Z14" s="111">
        <f t="shared" si="7"/>
        <v>0</v>
      </c>
      <c r="AA14" s="137">
        <f t="shared" si="8"/>
        <v>0</v>
      </c>
    </row>
    <row r="15" spans="2:27" ht="15">
      <c r="B15" s="211">
        <v>5</v>
      </c>
      <c r="C15" s="240" t="str">
        <f>'1.Buget'!C27</f>
        <v>Masa lucru</v>
      </c>
      <c r="D15" s="210" t="s">
        <v>193</v>
      </c>
      <c r="E15" s="210">
        <f>'1.Buget'!E27</f>
        <v>1</v>
      </c>
      <c r="F15" s="210">
        <f>'1.Buget'!F27</f>
        <v>500</v>
      </c>
      <c r="G15" s="136">
        <f t="shared" si="0"/>
        <v>500</v>
      </c>
      <c r="H15" s="111">
        <f t="shared" si="3"/>
        <v>95</v>
      </c>
      <c r="I15" s="137">
        <f t="shared" si="4"/>
        <v>595</v>
      </c>
      <c r="K15" s="211">
        <v>5</v>
      </c>
      <c r="L15" s="210"/>
      <c r="M15" s="210"/>
      <c r="N15" s="210"/>
      <c r="O15" s="210"/>
      <c r="P15" s="136">
        <f t="shared" si="1"/>
        <v>0</v>
      </c>
      <c r="Q15" s="111">
        <f t="shared" si="5"/>
        <v>0</v>
      </c>
      <c r="R15" s="137">
        <f t="shared" si="6"/>
        <v>0</v>
      </c>
      <c r="T15" s="211">
        <v>5</v>
      </c>
      <c r="U15" s="210"/>
      <c r="V15" s="210"/>
      <c r="W15" s="210"/>
      <c r="X15" s="210"/>
      <c r="Y15" s="136">
        <f t="shared" si="2"/>
        <v>0</v>
      </c>
      <c r="Z15" s="111">
        <f t="shared" si="7"/>
        <v>0</v>
      </c>
      <c r="AA15" s="137">
        <f t="shared" si="8"/>
        <v>0</v>
      </c>
    </row>
    <row r="16" spans="2:27" s="12" customFormat="1" ht="15">
      <c r="B16" s="211">
        <v>6</v>
      </c>
      <c r="C16" s="240" t="str">
        <f>'1.Buget'!C28</f>
        <v>Rafturi</v>
      </c>
      <c r="D16" s="210" t="s">
        <v>193</v>
      </c>
      <c r="E16" s="210">
        <f>'1.Buget'!E28</f>
        <v>2</v>
      </c>
      <c r="F16" s="210">
        <f>'1.Buget'!F28</f>
        <v>302.52</v>
      </c>
      <c r="G16" s="136">
        <f t="shared" si="0"/>
        <v>605.04</v>
      </c>
      <c r="H16" s="111">
        <f t="shared" si="3"/>
        <v>114.96</v>
      </c>
      <c r="I16" s="137">
        <f t="shared" si="4"/>
        <v>720</v>
      </c>
      <c r="K16" s="211">
        <v>6</v>
      </c>
      <c r="L16" s="63"/>
      <c r="M16" s="63"/>
      <c r="N16" s="63"/>
      <c r="O16" s="63"/>
      <c r="P16" s="136">
        <f t="shared" si="1"/>
        <v>0</v>
      </c>
      <c r="Q16" s="111">
        <f t="shared" si="5"/>
        <v>0</v>
      </c>
      <c r="R16" s="137">
        <f t="shared" si="6"/>
        <v>0</v>
      </c>
      <c r="T16" s="211">
        <v>6</v>
      </c>
      <c r="U16" s="63"/>
      <c r="V16" s="63"/>
      <c r="W16" s="63"/>
      <c r="X16" s="63"/>
      <c r="Y16" s="136">
        <f t="shared" si="2"/>
        <v>0</v>
      </c>
      <c r="Z16" s="111">
        <f t="shared" si="7"/>
        <v>0</v>
      </c>
      <c r="AA16" s="137">
        <f t="shared" si="8"/>
        <v>0</v>
      </c>
    </row>
    <row r="17" spans="2:27" ht="16.149999999999999" customHeight="1">
      <c r="B17" s="211">
        <v>7</v>
      </c>
      <c r="C17" s="240" t="str">
        <f>'1.Buget'!C29</f>
        <v>Canistre flori</v>
      </c>
      <c r="D17" s="210" t="s">
        <v>193</v>
      </c>
      <c r="E17" s="210">
        <f>'1.Buget'!E29</f>
        <v>20</v>
      </c>
      <c r="F17" s="210">
        <f>'1.Buget'!F29</f>
        <v>20</v>
      </c>
      <c r="G17" s="136">
        <f t="shared" si="0"/>
        <v>400</v>
      </c>
      <c r="H17" s="111">
        <f t="shared" si="3"/>
        <v>76</v>
      </c>
      <c r="I17" s="137">
        <f t="shared" si="4"/>
        <v>476</v>
      </c>
      <c r="K17" s="211">
        <v>7</v>
      </c>
      <c r="L17" s="72"/>
      <c r="M17" s="72"/>
      <c r="N17" s="72"/>
      <c r="O17" s="72"/>
      <c r="P17" s="136">
        <f t="shared" si="1"/>
        <v>0</v>
      </c>
      <c r="Q17" s="111">
        <f t="shared" si="5"/>
        <v>0</v>
      </c>
      <c r="R17" s="137">
        <f t="shared" si="6"/>
        <v>0</v>
      </c>
      <c r="T17" s="211">
        <v>7</v>
      </c>
      <c r="U17" s="72"/>
      <c r="V17" s="72"/>
      <c r="W17" s="72"/>
      <c r="X17" s="72"/>
      <c r="Y17" s="136">
        <f t="shared" si="2"/>
        <v>0</v>
      </c>
      <c r="Z17" s="111">
        <f t="shared" si="7"/>
        <v>0</v>
      </c>
      <c r="AA17" s="137">
        <f t="shared" si="8"/>
        <v>0</v>
      </c>
    </row>
    <row r="18" spans="2:27" ht="15">
      <c r="B18" s="211">
        <v>8</v>
      </c>
      <c r="C18" s="240" t="str">
        <f>'1.Buget'!C30</f>
        <v>Pistol silicon</v>
      </c>
      <c r="D18" s="210" t="s">
        <v>193</v>
      </c>
      <c r="E18" s="210">
        <f>'1.Buget'!E30</f>
        <v>2</v>
      </c>
      <c r="F18" s="210">
        <f>'1.Buget'!F30</f>
        <v>50</v>
      </c>
      <c r="G18" s="136">
        <f>E18*F18</f>
        <v>100</v>
      </c>
      <c r="H18" s="111">
        <f t="shared" si="3"/>
        <v>19</v>
      </c>
      <c r="I18" s="137">
        <f t="shared" si="4"/>
        <v>119</v>
      </c>
      <c r="K18" s="211">
        <v>8</v>
      </c>
      <c r="L18" s="72"/>
      <c r="M18" s="72"/>
      <c r="N18" s="72"/>
      <c r="O18" s="72"/>
      <c r="P18" s="136">
        <f>N18*O18</f>
        <v>0</v>
      </c>
      <c r="Q18" s="111">
        <f t="shared" si="5"/>
        <v>0</v>
      </c>
      <c r="R18" s="137">
        <f t="shared" si="6"/>
        <v>0</v>
      </c>
      <c r="T18" s="211">
        <v>8</v>
      </c>
      <c r="U18" s="72"/>
      <c r="V18" s="72"/>
      <c r="W18" s="72"/>
      <c r="X18" s="72"/>
      <c r="Y18" s="136">
        <f>W18*X18</f>
        <v>0</v>
      </c>
      <c r="Z18" s="111">
        <f t="shared" si="7"/>
        <v>0</v>
      </c>
      <c r="AA18" s="137">
        <f t="shared" si="8"/>
        <v>0</v>
      </c>
    </row>
    <row r="19" spans="2:27" ht="29.25">
      <c r="B19" s="164">
        <v>9</v>
      </c>
      <c r="C19" s="239" t="str">
        <f>'1.Buget'!C31</f>
        <v>Casa de marcat electronica</v>
      </c>
      <c r="D19" s="210" t="s">
        <v>193</v>
      </c>
      <c r="E19" s="210">
        <f>'1.Buget'!E31</f>
        <v>1</v>
      </c>
      <c r="F19" s="210">
        <f>'1.Buget'!F31</f>
        <v>714.29</v>
      </c>
      <c r="G19" s="136">
        <f>E19*F19</f>
        <v>714.29</v>
      </c>
      <c r="H19" s="111">
        <f t="shared" si="3"/>
        <v>135.72</v>
      </c>
      <c r="I19" s="137">
        <f t="shared" si="4"/>
        <v>850.01</v>
      </c>
      <c r="K19" s="164">
        <v>9</v>
      </c>
      <c r="L19" s="146"/>
      <c r="M19" s="72"/>
      <c r="N19" s="72"/>
      <c r="O19" s="72"/>
      <c r="P19" s="136">
        <f>N19*O19</f>
        <v>0</v>
      </c>
      <c r="Q19" s="111">
        <f t="shared" si="5"/>
        <v>0</v>
      </c>
      <c r="R19" s="137">
        <f t="shared" si="6"/>
        <v>0</v>
      </c>
      <c r="T19" s="164">
        <v>9</v>
      </c>
      <c r="U19" s="146"/>
      <c r="V19" s="72"/>
      <c r="W19" s="72"/>
      <c r="X19" s="72"/>
      <c r="Y19" s="136">
        <f>W19*X19</f>
        <v>0</v>
      </c>
      <c r="Z19" s="111">
        <f t="shared" si="7"/>
        <v>0</v>
      </c>
      <c r="AA19" s="137">
        <f t="shared" si="8"/>
        <v>0</v>
      </c>
    </row>
    <row r="20" spans="2:27" s="13" customFormat="1" ht="16.149999999999999" customHeight="1">
      <c r="B20" s="164">
        <v>10</v>
      </c>
      <c r="C20" s="147"/>
      <c r="D20" s="108"/>
      <c r="E20" s="108"/>
      <c r="F20" s="108"/>
      <c r="G20" s="136">
        <f>E20*F20</f>
        <v>0</v>
      </c>
      <c r="H20" s="111">
        <f t="shared" si="3"/>
        <v>0</v>
      </c>
      <c r="I20" s="137">
        <f t="shared" si="4"/>
        <v>0</v>
      </c>
      <c r="K20" s="164">
        <v>10</v>
      </c>
      <c r="L20" s="147"/>
      <c r="M20" s="108"/>
      <c r="N20" s="108"/>
      <c r="O20" s="108"/>
      <c r="P20" s="136">
        <f>N20*O20</f>
        <v>0</v>
      </c>
      <c r="Q20" s="111">
        <f t="shared" si="5"/>
        <v>0</v>
      </c>
      <c r="R20" s="137">
        <f t="shared" si="6"/>
        <v>0</v>
      </c>
      <c r="T20" s="164">
        <v>10</v>
      </c>
      <c r="U20" s="147"/>
      <c r="V20" s="108"/>
      <c r="W20" s="108"/>
      <c r="X20" s="108"/>
      <c r="Y20" s="136">
        <f>W20*X20</f>
        <v>0</v>
      </c>
      <c r="Z20" s="111">
        <f t="shared" si="7"/>
        <v>0</v>
      </c>
      <c r="AA20" s="137">
        <f t="shared" si="8"/>
        <v>0</v>
      </c>
    </row>
    <row r="21" spans="2:27" ht="13.9" customHeight="1">
      <c r="B21" s="164">
        <v>11</v>
      </c>
      <c r="C21" s="146"/>
      <c r="D21" s="72"/>
      <c r="E21" s="72"/>
      <c r="F21" s="72"/>
      <c r="G21" s="136">
        <f>E21*F21</f>
        <v>0</v>
      </c>
      <c r="H21" s="111">
        <f t="shared" si="3"/>
        <v>0</v>
      </c>
      <c r="I21" s="137">
        <f t="shared" si="4"/>
        <v>0</v>
      </c>
      <c r="K21" s="164">
        <v>11</v>
      </c>
      <c r="L21" s="146"/>
      <c r="M21" s="72"/>
      <c r="N21" s="72"/>
      <c r="O21" s="72"/>
      <c r="P21" s="136">
        <f>N21*O21</f>
        <v>0</v>
      </c>
      <c r="Q21" s="111">
        <f t="shared" si="5"/>
        <v>0</v>
      </c>
      <c r="R21" s="137">
        <f t="shared" si="6"/>
        <v>0</v>
      </c>
      <c r="T21" s="164">
        <v>11</v>
      </c>
      <c r="U21" s="146"/>
      <c r="V21" s="72"/>
      <c r="W21" s="72"/>
      <c r="X21" s="72"/>
      <c r="Y21" s="136">
        <f>W21*X21</f>
        <v>0</v>
      </c>
      <c r="Z21" s="111">
        <f t="shared" si="7"/>
        <v>0</v>
      </c>
      <c r="AA21" s="137">
        <f t="shared" si="8"/>
        <v>0</v>
      </c>
    </row>
    <row r="22" spans="2:27" ht="15.75" thickBot="1">
      <c r="B22" s="164">
        <v>12</v>
      </c>
      <c r="C22" s="148"/>
      <c r="D22" s="138"/>
      <c r="E22" s="138"/>
      <c r="F22" s="138"/>
      <c r="G22" s="139">
        <f>E22*F22</f>
        <v>0</v>
      </c>
      <c r="H22" s="140">
        <f t="shared" si="3"/>
        <v>0</v>
      </c>
      <c r="I22" s="141">
        <f t="shared" si="4"/>
        <v>0</v>
      </c>
      <c r="K22" s="164">
        <v>12</v>
      </c>
      <c r="L22" s="148"/>
      <c r="M22" s="138"/>
      <c r="N22" s="138"/>
      <c r="O22" s="138"/>
      <c r="P22" s="139">
        <f>N22*O22</f>
        <v>0</v>
      </c>
      <c r="Q22" s="140">
        <f t="shared" si="5"/>
        <v>0</v>
      </c>
      <c r="R22" s="141">
        <f t="shared" si="6"/>
        <v>0</v>
      </c>
      <c r="T22" s="164">
        <v>12</v>
      </c>
      <c r="U22" s="148"/>
      <c r="V22" s="138"/>
      <c r="W22" s="138"/>
      <c r="X22" s="138"/>
      <c r="Y22" s="139">
        <f>W22*X22</f>
        <v>0</v>
      </c>
      <c r="Z22" s="140">
        <f t="shared" si="7"/>
        <v>0</v>
      </c>
      <c r="AA22" s="141">
        <f t="shared" si="8"/>
        <v>0</v>
      </c>
    </row>
    <row r="23" spans="2:27" ht="16.149999999999999" customHeight="1" thickBot="1">
      <c r="B23" s="153"/>
      <c r="C23" s="149" t="s">
        <v>2</v>
      </c>
      <c r="D23" s="142"/>
      <c r="E23" s="142"/>
      <c r="F23" s="142"/>
      <c r="G23" s="143">
        <f>SUM(G11:G22)</f>
        <v>5663.36</v>
      </c>
      <c r="H23" s="143">
        <f>SUM(H11:H22)</f>
        <v>1076.06</v>
      </c>
      <c r="I23" s="144">
        <f>SUM(I11:I22)</f>
        <v>6739.420000000001</v>
      </c>
      <c r="K23" s="153"/>
      <c r="L23" s="149" t="s">
        <v>2</v>
      </c>
      <c r="M23" s="142"/>
      <c r="N23" s="142"/>
      <c r="O23" s="142"/>
      <c r="P23" s="143">
        <f>SUM(P11:P22)</f>
        <v>0</v>
      </c>
      <c r="Q23" s="143">
        <f>SUM(Q11:Q22)</f>
        <v>0</v>
      </c>
      <c r="R23" s="144">
        <f>SUM(R11:R22)</f>
        <v>0</v>
      </c>
      <c r="T23" s="153"/>
      <c r="U23" s="149" t="s">
        <v>2</v>
      </c>
      <c r="V23" s="142"/>
      <c r="W23" s="142"/>
      <c r="X23" s="142"/>
      <c r="Y23" s="143">
        <f>SUM(Y11:Y22)</f>
        <v>0</v>
      </c>
      <c r="Z23" s="143">
        <f>SUM(Z11:Z22)</f>
        <v>0</v>
      </c>
      <c r="AA23" s="144">
        <f>SUM(AA11:AA22)</f>
        <v>0</v>
      </c>
    </row>
    <row r="24" spans="2:27" ht="18.600000000000001" customHeight="1"/>
    <row r="25" spans="2:27" ht="15">
      <c r="C25" s="112" t="s">
        <v>181</v>
      </c>
      <c r="D25" s="112"/>
    </row>
    <row r="27" spans="2:27">
      <c r="C27" t="s">
        <v>185</v>
      </c>
      <c r="L27" t="s">
        <v>183</v>
      </c>
      <c r="U27" t="s">
        <v>184</v>
      </c>
    </row>
    <row r="28" spans="2:27" ht="15" thickBot="1"/>
    <row r="29" spans="2:27" ht="40.15" customHeight="1">
      <c r="B29" s="154" t="s">
        <v>36</v>
      </c>
      <c r="C29" s="131" t="s">
        <v>111</v>
      </c>
      <c r="D29" s="131" t="s">
        <v>1</v>
      </c>
      <c r="E29" s="131" t="s">
        <v>110</v>
      </c>
      <c r="F29" s="132" t="s">
        <v>118</v>
      </c>
      <c r="G29" s="133" t="s">
        <v>119</v>
      </c>
      <c r="H29" s="134" t="s">
        <v>89</v>
      </c>
      <c r="I29" s="135" t="s">
        <v>120</v>
      </c>
      <c r="K29" s="154" t="s">
        <v>36</v>
      </c>
      <c r="L29" s="131" t="s">
        <v>111</v>
      </c>
      <c r="M29" s="131" t="s">
        <v>1</v>
      </c>
      <c r="N29" s="131" t="s">
        <v>110</v>
      </c>
      <c r="O29" s="132" t="s">
        <v>118</v>
      </c>
      <c r="P29" s="133" t="s">
        <v>119</v>
      </c>
      <c r="Q29" s="134" t="s">
        <v>89</v>
      </c>
      <c r="R29" s="135" t="s">
        <v>120</v>
      </c>
      <c r="T29" s="154" t="s">
        <v>36</v>
      </c>
      <c r="U29" s="131" t="s">
        <v>111</v>
      </c>
      <c r="V29" s="131" t="s">
        <v>1</v>
      </c>
      <c r="W29" s="131" t="s">
        <v>110</v>
      </c>
      <c r="X29" s="132" t="s">
        <v>118</v>
      </c>
      <c r="Y29" s="133" t="s">
        <v>119</v>
      </c>
      <c r="Z29" s="134" t="s">
        <v>89</v>
      </c>
      <c r="AA29" s="135" t="s">
        <v>120</v>
      </c>
    </row>
    <row r="30" spans="2:27" s="12" customFormat="1" ht="30.6" customHeight="1">
      <c r="B30" s="241">
        <v>1</v>
      </c>
      <c r="C30" s="239" t="str">
        <f>'1.Buget'!C32</f>
        <v>Materia prima si materiale accesorii, consumabile</v>
      </c>
      <c r="D30" s="210" t="s">
        <v>208</v>
      </c>
      <c r="E30" s="210">
        <f>'1.Buget'!E32</f>
        <v>10</v>
      </c>
      <c r="F30" s="210">
        <f>'1.Buget'!F32</f>
        <v>4030.1</v>
      </c>
      <c r="G30" s="136">
        <f>E30*F30</f>
        <v>40301</v>
      </c>
      <c r="H30" s="111">
        <f>ROUND(G30*19%,2)</f>
        <v>7657.19</v>
      </c>
      <c r="I30" s="137">
        <f>G30+H30</f>
        <v>47958.19</v>
      </c>
      <c r="K30" s="242">
        <v>1</v>
      </c>
      <c r="L30" s="239" t="str">
        <f>C30</f>
        <v>Materia prima si materiale accesorii, consumabile</v>
      </c>
      <c r="M30" s="240" t="s">
        <v>208</v>
      </c>
      <c r="N30" s="240">
        <v>12</v>
      </c>
      <c r="O30" s="240">
        <f>'6. Venituri'!O14*0.3/12</f>
        <v>5400</v>
      </c>
      <c r="P30" s="136">
        <f>N30*O30</f>
        <v>64800</v>
      </c>
      <c r="Q30" s="111">
        <f>ROUND(P30*19%,2)</f>
        <v>12312</v>
      </c>
      <c r="R30" s="137">
        <f>P30+Q30</f>
        <v>77112</v>
      </c>
      <c r="T30" s="242">
        <v>1</v>
      </c>
      <c r="U30" s="239" t="str">
        <f>C30</f>
        <v>Materia prima si materiale accesorii, consumabile</v>
      </c>
      <c r="V30" s="240" t="s">
        <v>208</v>
      </c>
      <c r="W30" s="240">
        <v>12</v>
      </c>
      <c r="X30" s="240">
        <f>'6. Venituri'!V14*0.3/12</f>
        <v>7020</v>
      </c>
      <c r="Y30" s="136">
        <f>W30*X30</f>
        <v>84240</v>
      </c>
      <c r="Z30" s="111">
        <f>ROUND(Y30*19%,2)</f>
        <v>16005.6</v>
      </c>
      <c r="AA30" s="137">
        <f>Y30+Z30</f>
        <v>100245.6</v>
      </c>
    </row>
    <row r="31" spans="2:27" s="12" customFormat="1" ht="15">
      <c r="B31" s="150"/>
      <c r="C31" s="145"/>
      <c r="D31" s="63"/>
      <c r="E31" s="63"/>
      <c r="F31" s="63"/>
      <c r="G31" s="136">
        <f t="shared" ref="G31:G41" si="9">E31*F31</f>
        <v>0</v>
      </c>
      <c r="H31" s="111">
        <f t="shared" ref="H31:H41" si="10">ROUND(G31*19%,2)</f>
        <v>0</v>
      </c>
      <c r="I31" s="137">
        <f t="shared" ref="I31:I41" si="11">G31+H31</f>
        <v>0</v>
      </c>
      <c r="K31" s="150"/>
      <c r="L31" s="145"/>
      <c r="M31" s="63"/>
      <c r="N31" s="63"/>
      <c r="O31" s="63"/>
      <c r="P31" s="136">
        <f t="shared" ref="P31:P41" si="12">N31*O31</f>
        <v>0</v>
      </c>
      <c r="Q31" s="111">
        <f t="shared" ref="Q31:Q41" si="13">ROUND(P31*19%,2)</f>
        <v>0</v>
      </c>
      <c r="R31" s="137">
        <f t="shared" ref="R31:R41" si="14">P31+Q31</f>
        <v>0</v>
      </c>
      <c r="T31" s="150"/>
      <c r="U31" s="145"/>
      <c r="V31" s="63"/>
      <c r="W31" s="63"/>
      <c r="X31" s="63"/>
      <c r="Y31" s="136">
        <f t="shared" ref="Y31:Y41" si="15">W31*X31</f>
        <v>0</v>
      </c>
      <c r="Z31" s="111">
        <f t="shared" ref="Z31:Z41" si="16">ROUND(Y31*19%,2)</f>
        <v>0</v>
      </c>
      <c r="AA31" s="137">
        <f t="shared" ref="AA31:AA41" si="17">Y31+Z31</f>
        <v>0</v>
      </c>
    </row>
    <row r="32" spans="2:27" s="12" customFormat="1" ht="15">
      <c r="B32" s="150"/>
      <c r="C32" s="145"/>
      <c r="D32" s="63"/>
      <c r="E32" s="63"/>
      <c r="F32" s="63"/>
      <c r="G32" s="136">
        <f t="shared" si="9"/>
        <v>0</v>
      </c>
      <c r="H32" s="111">
        <f t="shared" si="10"/>
        <v>0</v>
      </c>
      <c r="I32" s="137">
        <f t="shared" si="11"/>
        <v>0</v>
      </c>
      <c r="K32" s="150"/>
      <c r="L32" s="145"/>
      <c r="M32" s="63"/>
      <c r="N32" s="63"/>
      <c r="O32" s="63"/>
      <c r="P32" s="136">
        <f t="shared" si="12"/>
        <v>0</v>
      </c>
      <c r="Q32" s="111">
        <f t="shared" si="13"/>
        <v>0</v>
      </c>
      <c r="R32" s="137">
        <f t="shared" si="14"/>
        <v>0</v>
      </c>
      <c r="T32" s="150"/>
      <c r="U32" s="145"/>
      <c r="V32" s="63"/>
      <c r="W32" s="63"/>
      <c r="X32" s="63"/>
      <c r="Y32" s="136">
        <f t="shared" si="15"/>
        <v>0</v>
      </c>
      <c r="Z32" s="111">
        <f t="shared" si="16"/>
        <v>0</v>
      </c>
      <c r="AA32" s="137">
        <f t="shared" si="17"/>
        <v>0</v>
      </c>
    </row>
    <row r="33" spans="2:27" ht="15">
      <c r="B33" s="151"/>
      <c r="C33" s="146"/>
      <c r="D33" s="72"/>
      <c r="E33" s="72"/>
      <c r="F33" s="72"/>
      <c r="G33" s="136">
        <f t="shared" si="9"/>
        <v>0</v>
      </c>
      <c r="H33" s="111">
        <f t="shared" si="10"/>
        <v>0</v>
      </c>
      <c r="I33" s="137">
        <f t="shared" si="11"/>
        <v>0</v>
      </c>
      <c r="K33" s="151"/>
      <c r="L33" s="146"/>
      <c r="M33" s="72"/>
      <c r="N33" s="72"/>
      <c r="O33" s="72"/>
      <c r="P33" s="136">
        <f t="shared" si="12"/>
        <v>0</v>
      </c>
      <c r="Q33" s="111">
        <f t="shared" si="13"/>
        <v>0</v>
      </c>
      <c r="R33" s="137">
        <f t="shared" si="14"/>
        <v>0</v>
      </c>
      <c r="T33" s="151"/>
      <c r="U33" s="146"/>
      <c r="V33" s="72"/>
      <c r="W33" s="72"/>
      <c r="X33" s="72"/>
      <c r="Y33" s="136">
        <f t="shared" si="15"/>
        <v>0</v>
      </c>
      <c r="Z33" s="111">
        <f t="shared" si="16"/>
        <v>0</v>
      </c>
      <c r="AA33" s="137">
        <f t="shared" si="17"/>
        <v>0</v>
      </c>
    </row>
    <row r="34" spans="2:27" ht="15">
      <c r="B34" s="151"/>
      <c r="C34" s="146"/>
      <c r="D34" s="72"/>
      <c r="E34" s="72"/>
      <c r="F34" s="72"/>
      <c r="G34" s="136">
        <f t="shared" si="9"/>
        <v>0</v>
      </c>
      <c r="H34" s="111">
        <f t="shared" si="10"/>
        <v>0</v>
      </c>
      <c r="I34" s="137">
        <f t="shared" si="11"/>
        <v>0</v>
      </c>
      <c r="K34" s="151"/>
      <c r="L34" s="146"/>
      <c r="M34" s="72"/>
      <c r="N34" s="72"/>
      <c r="O34" s="72"/>
      <c r="P34" s="136">
        <f t="shared" si="12"/>
        <v>0</v>
      </c>
      <c r="Q34" s="111">
        <f t="shared" si="13"/>
        <v>0</v>
      </c>
      <c r="R34" s="137">
        <f t="shared" si="14"/>
        <v>0</v>
      </c>
      <c r="T34" s="151"/>
      <c r="U34" s="146"/>
      <c r="V34" s="72"/>
      <c r="W34" s="72"/>
      <c r="X34" s="72"/>
      <c r="Y34" s="136">
        <f t="shared" si="15"/>
        <v>0</v>
      </c>
      <c r="Z34" s="111">
        <f t="shared" si="16"/>
        <v>0</v>
      </c>
      <c r="AA34" s="137">
        <f t="shared" si="17"/>
        <v>0</v>
      </c>
    </row>
    <row r="35" spans="2:27" s="12" customFormat="1" ht="15">
      <c r="B35" s="150"/>
      <c r="C35" s="145"/>
      <c r="D35" s="63"/>
      <c r="E35" s="63"/>
      <c r="F35" s="63"/>
      <c r="G35" s="136">
        <f t="shared" si="9"/>
        <v>0</v>
      </c>
      <c r="H35" s="111">
        <f t="shared" si="10"/>
        <v>0</v>
      </c>
      <c r="I35" s="137">
        <f t="shared" si="11"/>
        <v>0</v>
      </c>
      <c r="K35" s="150"/>
      <c r="L35" s="145"/>
      <c r="M35" s="63"/>
      <c r="N35" s="63"/>
      <c r="O35" s="63"/>
      <c r="P35" s="136">
        <f t="shared" si="12"/>
        <v>0</v>
      </c>
      <c r="Q35" s="111">
        <f t="shared" si="13"/>
        <v>0</v>
      </c>
      <c r="R35" s="137">
        <f t="shared" si="14"/>
        <v>0</v>
      </c>
      <c r="T35" s="150"/>
      <c r="U35" s="145"/>
      <c r="V35" s="63"/>
      <c r="W35" s="63"/>
      <c r="X35" s="63"/>
      <c r="Y35" s="136">
        <f t="shared" si="15"/>
        <v>0</v>
      </c>
      <c r="Z35" s="111">
        <f t="shared" si="16"/>
        <v>0</v>
      </c>
      <c r="AA35" s="137">
        <f t="shared" si="17"/>
        <v>0</v>
      </c>
    </row>
    <row r="36" spans="2:27" ht="16.149999999999999" customHeight="1">
      <c r="B36" s="151"/>
      <c r="C36" s="146"/>
      <c r="D36" s="72"/>
      <c r="E36" s="72"/>
      <c r="F36" s="72"/>
      <c r="G36" s="136">
        <f t="shared" si="9"/>
        <v>0</v>
      </c>
      <c r="H36" s="111">
        <f t="shared" si="10"/>
        <v>0</v>
      </c>
      <c r="I36" s="137">
        <f t="shared" si="11"/>
        <v>0</v>
      </c>
      <c r="K36" s="151"/>
      <c r="L36" s="146"/>
      <c r="M36" s="72"/>
      <c r="N36" s="72"/>
      <c r="O36" s="72"/>
      <c r="P36" s="136">
        <f t="shared" si="12"/>
        <v>0</v>
      </c>
      <c r="Q36" s="111">
        <f t="shared" si="13"/>
        <v>0</v>
      </c>
      <c r="R36" s="137">
        <f t="shared" si="14"/>
        <v>0</v>
      </c>
      <c r="T36" s="151"/>
      <c r="U36" s="146"/>
      <c r="V36" s="72"/>
      <c r="W36" s="72"/>
      <c r="X36" s="72"/>
      <c r="Y36" s="136">
        <f t="shared" si="15"/>
        <v>0</v>
      </c>
      <c r="Z36" s="111">
        <f t="shared" si="16"/>
        <v>0</v>
      </c>
      <c r="AA36" s="137">
        <f t="shared" si="17"/>
        <v>0</v>
      </c>
    </row>
    <row r="37" spans="2:27" ht="15">
      <c r="B37" s="151"/>
      <c r="C37" s="146"/>
      <c r="D37" s="72"/>
      <c r="E37" s="72"/>
      <c r="F37" s="72"/>
      <c r="G37" s="136">
        <f t="shared" si="9"/>
        <v>0</v>
      </c>
      <c r="H37" s="111">
        <f t="shared" si="10"/>
        <v>0</v>
      </c>
      <c r="I37" s="137">
        <f t="shared" si="11"/>
        <v>0</v>
      </c>
      <c r="K37" s="151"/>
      <c r="L37" s="146"/>
      <c r="M37" s="72"/>
      <c r="N37" s="72"/>
      <c r="O37" s="72"/>
      <c r="P37" s="136">
        <f t="shared" si="12"/>
        <v>0</v>
      </c>
      <c r="Q37" s="111">
        <f t="shared" si="13"/>
        <v>0</v>
      </c>
      <c r="R37" s="137">
        <f t="shared" si="14"/>
        <v>0</v>
      </c>
      <c r="T37" s="151"/>
      <c r="U37" s="146"/>
      <c r="V37" s="72"/>
      <c r="W37" s="72"/>
      <c r="X37" s="72"/>
      <c r="Y37" s="136">
        <f t="shared" si="15"/>
        <v>0</v>
      </c>
      <c r="Z37" s="111">
        <f t="shared" si="16"/>
        <v>0</v>
      </c>
      <c r="AA37" s="137">
        <f t="shared" si="17"/>
        <v>0</v>
      </c>
    </row>
    <row r="38" spans="2:27" ht="15">
      <c r="B38" s="151"/>
      <c r="C38" s="146"/>
      <c r="D38" s="72"/>
      <c r="E38" s="72"/>
      <c r="F38" s="72"/>
      <c r="G38" s="136">
        <f t="shared" si="9"/>
        <v>0</v>
      </c>
      <c r="H38" s="111">
        <f t="shared" si="10"/>
        <v>0</v>
      </c>
      <c r="I38" s="137">
        <f t="shared" si="11"/>
        <v>0</v>
      </c>
      <c r="K38" s="151"/>
      <c r="L38" s="146"/>
      <c r="M38" s="72"/>
      <c r="N38" s="72"/>
      <c r="O38" s="72"/>
      <c r="P38" s="136">
        <f t="shared" si="12"/>
        <v>0</v>
      </c>
      <c r="Q38" s="111">
        <f t="shared" si="13"/>
        <v>0</v>
      </c>
      <c r="R38" s="137">
        <f t="shared" si="14"/>
        <v>0</v>
      </c>
      <c r="T38" s="151"/>
      <c r="U38" s="146"/>
      <c r="V38" s="72"/>
      <c r="W38" s="72"/>
      <c r="X38" s="72"/>
      <c r="Y38" s="136">
        <f t="shared" si="15"/>
        <v>0</v>
      </c>
      <c r="Z38" s="111">
        <f t="shared" si="16"/>
        <v>0</v>
      </c>
      <c r="AA38" s="137">
        <f t="shared" si="17"/>
        <v>0</v>
      </c>
    </row>
    <row r="39" spans="2:27" s="13" customFormat="1" ht="16.149999999999999" customHeight="1">
      <c r="B39" s="152"/>
      <c r="C39" s="147"/>
      <c r="D39" s="108"/>
      <c r="E39" s="108"/>
      <c r="F39" s="108"/>
      <c r="G39" s="136">
        <f t="shared" si="9"/>
        <v>0</v>
      </c>
      <c r="H39" s="111">
        <f t="shared" si="10"/>
        <v>0</v>
      </c>
      <c r="I39" s="137">
        <f t="shared" si="11"/>
        <v>0</v>
      </c>
      <c r="K39" s="152"/>
      <c r="L39" s="147"/>
      <c r="M39" s="108"/>
      <c r="N39" s="108"/>
      <c r="O39" s="108"/>
      <c r="P39" s="136">
        <f t="shared" si="12"/>
        <v>0</v>
      </c>
      <c r="Q39" s="111">
        <f t="shared" si="13"/>
        <v>0</v>
      </c>
      <c r="R39" s="137">
        <f t="shared" si="14"/>
        <v>0</v>
      </c>
      <c r="T39" s="152"/>
      <c r="U39" s="147"/>
      <c r="V39" s="108"/>
      <c r="W39" s="108"/>
      <c r="X39" s="108"/>
      <c r="Y39" s="136">
        <f t="shared" si="15"/>
        <v>0</v>
      </c>
      <c r="Z39" s="111">
        <f t="shared" si="16"/>
        <v>0</v>
      </c>
      <c r="AA39" s="137">
        <f t="shared" si="17"/>
        <v>0</v>
      </c>
    </row>
    <row r="40" spans="2:27" ht="13.9" customHeight="1">
      <c r="B40" s="151"/>
      <c r="C40" s="146"/>
      <c r="D40" s="72"/>
      <c r="E40" s="72"/>
      <c r="F40" s="72"/>
      <c r="G40" s="136">
        <f t="shared" si="9"/>
        <v>0</v>
      </c>
      <c r="H40" s="111">
        <f t="shared" si="10"/>
        <v>0</v>
      </c>
      <c r="I40" s="137">
        <f t="shared" si="11"/>
        <v>0</v>
      </c>
      <c r="K40" s="151"/>
      <c r="L40" s="146"/>
      <c r="M40" s="72"/>
      <c r="N40" s="72"/>
      <c r="O40" s="72"/>
      <c r="P40" s="136">
        <f t="shared" si="12"/>
        <v>0</v>
      </c>
      <c r="Q40" s="111">
        <f t="shared" si="13"/>
        <v>0</v>
      </c>
      <c r="R40" s="137">
        <f t="shared" si="14"/>
        <v>0</v>
      </c>
      <c r="T40" s="151"/>
      <c r="U40" s="146"/>
      <c r="V40" s="72"/>
      <c r="W40" s="72"/>
      <c r="X40" s="72"/>
      <c r="Y40" s="136">
        <f t="shared" si="15"/>
        <v>0</v>
      </c>
      <c r="Z40" s="111">
        <f t="shared" si="16"/>
        <v>0</v>
      </c>
      <c r="AA40" s="137">
        <f t="shared" si="17"/>
        <v>0</v>
      </c>
    </row>
    <row r="41" spans="2:27" ht="15.75" thickBot="1">
      <c r="B41" s="151"/>
      <c r="C41" s="148"/>
      <c r="D41" s="138"/>
      <c r="E41" s="138"/>
      <c r="F41" s="138"/>
      <c r="G41" s="139">
        <f t="shared" si="9"/>
        <v>0</v>
      </c>
      <c r="H41" s="140">
        <f t="shared" si="10"/>
        <v>0</v>
      </c>
      <c r="I41" s="141">
        <f t="shared" si="11"/>
        <v>0</v>
      </c>
      <c r="K41" s="151"/>
      <c r="L41" s="148"/>
      <c r="M41" s="138"/>
      <c r="N41" s="138"/>
      <c r="O41" s="138"/>
      <c r="P41" s="139">
        <f t="shared" si="12"/>
        <v>0</v>
      </c>
      <c r="Q41" s="140">
        <f t="shared" si="13"/>
        <v>0</v>
      </c>
      <c r="R41" s="141">
        <f t="shared" si="14"/>
        <v>0</v>
      </c>
      <c r="T41" s="151"/>
      <c r="U41" s="148"/>
      <c r="V41" s="138"/>
      <c r="W41" s="138"/>
      <c r="X41" s="138"/>
      <c r="Y41" s="139">
        <f t="shared" si="15"/>
        <v>0</v>
      </c>
      <c r="Z41" s="140">
        <f t="shared" si="16"/>
        <v>0</v>
      </c>
      <c r="AA41" s="141">
        <f t="shared" si="17"/>
        <v>0</v>
      </c>
    </row>
    <row r="42" spans="2:27" ht="16.149999999999999" customHeight="1" thickBot="1">
      <c r="B42" s="153"/>
      <c r="C42" s="149" t="s">
        <v>2</v>
      </c>
      <c r="D42" s="142"/>
      <c r="E42" s="142"/>
      <c r="F42" s="142"/>
      <c r="G42" s="143">
        <f>SUM(G30:G41)</f>
        <v>40301</v>
      </c>
      <c r="H42" s="143">
        <f>SUM(H30:H41)</f>
        <v>7657.19</v>
      </c>
      <c r="I42" s="144">
        <f>SUM(I30:I41)</f>
        <v>47958.19</v>
      </c>
      <c r="K42" s="153"/>
      <c r="L42" s="149" t="s">
        <v>2</v>
      </c>
      <c r="M42" s="142"/>
      <c r="N42" s="142"/>
      <c r="O42" s="142"/>
      <c r="P42" s="143">
        <f>SUM(P30:P41)</f>
        <v>64800</v>
      </c>
      <c r="Q42" s="143">
        <f>SUM(Q30:Q41)</f>
        <v>12312</v>
      </c>
      <c r="R42" s="144">
        <f>SUM(R30:R41)</f>
        <v>77112</v>
      </c>
      <c r="T42" s="153"/>
      <c r="U42" s="149" t="s">
        <v>2</v>
      </c>
      <c r="V42" s="142"/>
      <c r="W42" s="142"/>
      <c r="X42" s="142"/>
      <c r="Y42" s="143">
        <f>SUM(Y30:Y41)</f>
        <v>84240</v>
      </c>
      <c r="Z42" s="143">
        <f>SUM(Z30:Z41)</f>
        <v>16005.6</v>
      </c>
      <c r="AA42" s="144">
        <f>SUM(AA30:AA41)</f>
        <v>100245.6</v>
      </c>
    </row>
    <row r="43" spans="2:27" ht="16.149999999999999" customHeight="1"/>
    <row r="44" spans="2:27">
      <c r="B44" s="236" t="s">
        <v>192</v>
      </c>
      <c r="C44" s="237"/>
      <c r="D44" s="237"/>
      <c r="E44" s="236"/>
      <c r="F44" s="236"/>
    </row>
    <row r="45" spans="2:27">
      <c r="B45" s="236" t="s">
        <v>191</v>
      </c>
      <c r="C45" s="236"/>
      <c r="D45" s="236"/>
      <c r="E45" s="236"/>
      <c r="F45" s="236"/>
    </row>
    <row r="46" spans="2:27">
      <c r="B46" s="236"/>
      <c r="C46" s="236"/>
      <c r="D46" s="236"/>
      <c r="E46" s="236"/>
      <c r="F46" s="236"/>
    </row>
  </sheetData>
  <mergeCells count="1">
    <mergeCell ref="C2:D2"/>
  </mergeCells>
  <pageMargins left="0.36" right="0.28000000000000003" top="0.42" bottom="0.38" header="0.3" footer="0.3"/>
  <pageSetup orientation="portrait" r:id="rId1"/>
</worksheet>
</file>

<file path=xl/worksheets/sheet5.xml><?xml version="1.0" encoding="utf-8"?>
<worksheet xmlns="http://schemas.openxmlformats.org/spreadsheetml/2006/main" xmlns:r="http://schemas.openxmlformats.org/officeDocument/2006/relationships">
  <dimension ref="B2:X40"/>
  <sheetViews>
    <sheetView zoomScale="90" zoomScaleNormal="90" workbookViewId="0">
      <selection activeCell="R35" sqref="R35:S35"/>
    </sheetView>
  </sheetViews>
  <sheetFormatPr defaultRowHeight="14.25"/>
  <cols>
    <col min="1" max="1" width="3.125" customWidth="1"/>
    <col min="2" max="2" width="6.375" customWidth="1"/>
    <col min="3" max="3" width="18.125" bestFit="1" customWidth="1"/>
    <col min="4" max="4" width="7.875" customWidth="1"/>
    <col min="5" max="5" width="10.75" customWidth="1"/>
    <col min="6" max="6" width="13.625" customWidth="1"/>
    <col min="8" max="8" width="11" customWidth="1"/>
    <col min="9" max="9" width="5.125" customWidth="1"/>
    <col min="10" max="10" width="6.375" customWidth="1"/>
    <col min="11" max="11" width="18" customWidth="1"/>
    <col min="12" max="12" width="9.5" customWidth="1"/>
    <col min="13" max="13" width="10.75" customWidth="1"/>
    <col min="14" max="14" width="13.625" customWidth="1"/>
    <col min="16" max="16" width="11" customWidth="1"/>
    <col min="17" max="17" width="5.625" customWidth="1"/>
    <col min="18" max="18" width="6.375" customWidth="1"/>
    <col min="19" max="19" width="17.375" customWidth="1"/>
    <col min="20" max="20" width="9.5" customWidth="1"/>
    <col min="21" max="21" width="10.75" customWidth="1"/>
    <col min="22" max="22" width="13.625" customWidth="1"/>
    <col min="24" max="24" width="11" customWidth="1"/>
  </cols>
  <sheetData>
    <row r="2" spans="2:24" ht="15">
      <c r="C2" s="22" t="s">
        <v>175</v>
      </c>
    </row>
    <row r="3" spans="2:24" ht="15">
      <c r="B3" s="249" t="s">
        <v>87</v>
      </c>
      <c r="C3" s="249"/>
      <c r="J3" s="249" t="s">
        <v>87</v>
      </c>
      <c r="K3" s="249"/>
      <c r="R3" s="249" t="s">
        <v>87</v>
      </c>
      <c r="S3" s="249"/>
    </row>
    <row r="4" spans="2:24" ht="15">
      <c r="B4" s="157"/>
      <c r="C4" s="157"/>
      <c r="E4" s="158" t="s">
        <v>105</v>
      </c>
      <c r="J4" s="157"/>
      <c r="K4" s="157"/>
      <c r="M4" s="158" t="s">
        <v>106</v>
      </c>
      <c r="R4" s="157"/>
      <c r="S4" s="157"/>
      <c r="U4" s="158" t="s">
        <v>109</v>
      </c>
    </row>
    <row r="5" spans="2:24" ht="16.149999999999999" customHeight="1"/>
    <row r="6" spans="2:24" s="12" customFormat="1" ht="57">
      <c r="B6" s="107" t="s">
        <v>85</v>
      </c>
      <c r="C6" s="107" t="s">
        <v>88</v>
      </c>
      <c r="D6" s="107" t="s">
        <v>86</v>
      </c>
      <c r="E6" s="107" t="s">
        <v>96</v>
      </c>
      <c r="F6" s="107" t="s">
        <v>90</v>
      </c>
      <c r="G6" s="107" t="s">
        <v>89</v>
      </c>
      <c r="H6" s="107" t="s">
        <v>91</v>
      </c>
      <c r="I6" s="106"/>
      <c r="J6" s="107" t="s">
        <v>85</v>
      </c>
      <c r="K6" s="107" t="s">
        <v>88</v>
      </c>
      <c r="L6" s="107" t="s">
        <v>86</v>
      </c>
      <c r="M6" s="107" t="s">
        <v>96</v>
      </c>
      <c r="N6" s="107" t="s">
        <v>90</v>
      </c>
      <c r="O6" s="107" t="s">
        <v>89</v>
      </c>
      <c r="P6" s="107" t="s">
        <v>91</v>
      </c>
      <c r="R6" s="107" t="s">
        <v>85</v>
      </c>
      <c r="S6" s="107" t="s">
        <v>88</v>
      </c>
      <c r="T6" s="107" t="s">
        <v>86</v>
      </c>
      <c r="U6" s="107" t="s">
        <v>96</v>
      </c>
      <c r="V6" s="107" t="s">
        <v>90</v>
      </c>
      <c r="W6" s="107" t="s">
        <v>89</v>
      </c>
      <c r="X6" s="107" t="s">
        <v>91</v>
      </c>
    </row>
    <row r="7" spans="2:24" ht="15">
      <c r="B7" s="69">
        <v>1</v>
      </c>
      <c r="C7" s="72" t="str">
        <f>'1.Buget'!C36</f>
        <v>Utilitati spatiu atelier</v>
      </c>
      <c r="D7" s="104">
        <f>'1.Buget'!E34</f>
        <v>11</v>
      </c>
      <c r="E7" s="104">
        <f>'1.Buget'!F34</f>
        <v>500</v>
      </c>
      <c r="F7" s="109">
        <f t="shared" ref="F7:F12" si="0">D7*E7</f>
        <v>5500</v>
      </c>
      <c r="G7" s="110">
        <f t="shared" ref="G7:G12" si="1">ROUND(F7*19%,2)</f>
        <v>1045</v>
      </c>
      <c r="H7" s="109">
        <f t="shared" ref="H7:H12" si="2">F7+G7</f>
        <v>6545</v>
      </c>
      <c r="J7" s="69">
        <v>1</v>
      </c>
      <c r="K7" s="72" t="str">
        <f>C7</f>
        <v>Utilitati spatiu atelier</v>
      </c>
      <c r="L7" s="104">
        <v>12</v>
      </c>
      <c r="M7" s="72">
        <f>E7</f>
        <v>500</v>
      </c>
      <c r="N7" s="109">
        <f t="shared" ref="N7:N12" si="3">L7*M7</f>
        <v>6000</v>
      </c>
      <c r="O7" s="110">
        <f t="shared" ref="O7:O12" si="4">ROUND(N7*19%,2)</f>
        <v>1140</v>
      </c>
      <c r="P7" s="109">
        <f t="shared" ref="P7:P12" si="5">N7+O7</f>
        <v>7140</v>
      </c>
      <c r="R7" s="69">
        <v>1</v>
      </c>
      <c r="S7" s="72" t="str">
        <f>C7</f>
        <v>Utilitati spatiu atelier</v>
      </c>
      <c r="T7" s="104">
        <v>12</v>
      </c>
      <c r="U7" s="72">
        <f>M7</f>
        <v>500</v>
      </c>
      <c r="V7" s="109">
        <f t="shared" ref="V7:V12" si="6">T7*U7</f>
        <v>6000</v>
      </c>
      <c r="W7" s="110">
        <f t="shared" ref="W7:W12" si="7">ROUND(V7*19%,2)</f>
        <v>1140</v>
      </c>
      <c r="X7" s="109">
        <f t="shared" ref="X7:X12" si="8">V7+W7</f>
        <v>7140</v>
      </c>
    </row>
    <row r="8" spans="2:24" ht="15">
      <c r="B8" s="69">
        <v>2</v>
      </c>
      <c r="C8" s="72"/>
      <c r="D8" s="104"/>
      <c r="E8" s="72"/>
      <c r="F8" s="109">
        <f t="shared" si="0"/>
        <v>0</v>
      </c>
      <c r="G8" s="110">
        <f t="shared" si="1"/>
        <v>0</v>
      </c>
      <c r="H8" s="109">
        <f t="shared" si="2"/>
        <v>0</v>
      </c>
      <c r="J8" s="69">
        <v>2</v>
      </c>
      <c r="K8" s="72"/>
      <c r="L8" s="104"/>
      <c r="M8" s="72"/>
      <c r="N8" s="109">
        <f t="shared" si="3"/>
        <v>0</v>
      </c>
      <c r="O8" s="110">
        <f t="shared" si="4"/>
        <v>0</v>
      </c>
      <c r="P8" s="109">
        <f t="shared" si="5"/>
        <v>0</v>
      </c>
      <c r="R8" s="69">
        <v>2</v>
      </c>
      <c r="S8" s="72"/>
      <c r="T8" s="104"/>
      <c r="U8" s="72"/>
      <c r="V8" s="109">
        <f t="shared" si="6"/>
        <v>0</v>
      </c>
      <c r="W8" s="110">
        <f t="shared" si="7"/>
        <v>0</v>
      </c>
      <c r="X8" s="109">
        <f t="shared" si="8"/>
        <v>0</v>
      </c>
    </row>
    <row r="9" spans="2:24" ht="15">
      <c r="B9" s="69">
        <v>3</v>
      </c>
      <c r="C9" s="209"/>
      <c r="D9" s="104"/>
      <c r="E9" s="72"/>
      <c r="F9" s="109">
        <f t="shared" si="0"/>
        <v>0</v>
      </c>
      <c r="G9" s="110">
        <f t="shared" si="1"/>
        <v>0</v>
      </c>
      <c r="H9" s="109">
        <f t="shared" si="2"/>
        <v>0</v>
      </c>
      <c r="J9" s="69">
        <v>3</v>
      </c>
      <c r="K9" s="209"/>
      <c r="L9" s="104"/>
      <c r="M9" s="72"/>
      <c r="N9" s="109">
        <f t="shared" si="3"/>
        <v>0</v>
      </c>
      <c r="O9" s="110">
        <f t="shared" si="4"/>
        <v>0</v>
      </c>
      <c r="P9" s="109">
        <f t="shared" si="5"/>
        <v>0</v>
      </c>
      <c r="R9" s="69">
        <v>3</v>
      </c>
      <c r="S9" s="209"/>
      <c r="T9" s="104"/>
      <c r="U9" s="72"/>
      <c r="V9" s="109">
        <f t="shared" si="6"/>
        <v>0</v>
      </c>
      <c r="W9" s="110">
        <f t="shared" si="7"/>
        <v>0</v>
      </c>
      <c r="X9" s="109">
        <f t="shared" si="8"/>
        <v>0</v>
      </c>
    </row>
    <row r="10" spans="2:24" ht="15">
      <c r="B10" s="69">
        <v>4</v>
      </c>
      <c r="C10" s="72"/>
      <c r="D10" s="104"/>
      <c r="E10" s="72"/>
      <c r="F10" s="109">
        <f t="shared" si="0"/>
        <v>0</v>
      </c>
      <c r="G10" s="110">
        <f t="shared" si="1"/>
        <v>0</v>
      </c>
      <c r="H10" s="109">
        <f t="shared" si="2"/>
        <v>0</v>
      </c>
      <c r="J10" s="69">
        <v>4</v>
      </c>
      <c r="K10" s="72"/>
      <c r="L10" s="104"/>
      <c r="M10" s="72"/>
      <c r="N10" s="109">
        <f t="shared" si="3"/>
        <v>0</v>
      </c>
      <c r="O10" s="110">
        <f t="shared" si="4"/>
        <v>0</v>
      </c>
      <c r="P10" s="109">
        <f t="shared" si="5"/>
        <v>0</v>
      </c>
      <c r="R10" s="69">
        <v>4</v>
      </c>
      <c r="S10" s="72"/>
      <c r="T10" s="104"/>
      <c r="U10" s="72"/>
      <c r="V10" s="109">
        <f t="shared" si="6"/>
        <v>0</v>
      </c>
      <c r="W10" s="110">
        <f t="shared" si="7"/>
        <v>0</v>
      </c>
      <c r="X10" s="109">
        <f t="shared" si="8"/>
        <v>0</v>
      </c>
    </row>
    <row r="11" spans="2:24" s="12" customFormat="1" ht="15">
      <c r="B11" s="69">
        <v>5</v>
      </c>
      <c r="C11" s="63"/>
      <c r="D11" s="105"/>
      <c r="E11" s="63"/>
      <c r="F11" s="109">
        <f t="shared" si="0"/>
        <v>0</v>
      </c>
      <c r="G11" s="110">
        <f t="shared" si="1"/>
        <v>0</v>
      </c>
      <c r="H11" s="109">
        <f t="shared" si="2"/>
        <v>0</v>
      </c>
      <c r="J11" s="69">
        <v>5</v>
      </c>
      <c r="K11" s="63"/>
      <c r="L11" s="105"/>
      <c r="M11" s="63"/>
      <c r="N11" s="109">
        <f t="shared" si="3"/>
        <v>0</v>
      </c>
      <c r="O11" s="110">
        <f t="shared" si="4"/>
        <v>0</v>
      </c>
      <c r="P11" s="109">
        <f t="shared" si="5"/>
        <v>0</v>
      </c>
      <c r="R11" s="69">
        <v>5</v>
      </c>
      <c r="S11" s="63"/>
      <c r="T11" s="105"/>
      <c r="U11" s="63"/>
      <c r="V11" s="109">
        <f t="shared" si="6"/>
        <v>0</v>
      </c>
      <c r="W11" s="110">
        <f t="shared" si="7"/>
        <v>0</v>
      </c>
      <c r="X11" s="109">
        <f t="shared" si="8"/>
        <v>0</v>
      </c>
    </row>
    <row r="12" spans="2:24" s="12" customFormat="1" ht="15">
      <c r="B12" s="69">
        <v>6</v>
      </c>
      <c r="C12" s="63"/>
      <c r="D12" s="105"/>
      <c r="E12" s="63"/>
      <c r="F12" s="109">
        <f t="shared" si="0"/>
        <v>0</v>
      </c>
      <c r="G12" s="110">
        <f t="shared" si="1"/>
        <v>0</v>
      </c>
      <c r="H12" s="109">
        <f t="shared" si="2"/>
        <v>0</v>
      </c>
      <c r="J12" s="69">
        <v>6</v>
      </c>
      <c r="K12" s="63"/>
      <c r="L12" s="105"/>
      <c r="M12" s="63"/>
      <c r="N12" s="109">
        <f t="shared" si="3"/>
        <v>0</v>
      </c>
      <c r="O12" s="110">
        <f t="shared" si="4"/>
        <v>0</v>
      </c>
      <c r="P12" s="109">
        <f t="shared" si="5"/>
        <v>0</v>
      </c>
      <c r="R12" s="69">
        <v>6</v>
      </c>
      <c r="S12" s="63"/>
      <c r="T12" s="105"/>
      <c r="U12" s="63"/>
      <c r="V12" s="109">
        <f t="shared" si="6"/>
        <v>0</v>
      </c>
      <c r="W12" s="110">
        <f t="shared" si="7"/>
        <v>0</v>
      </c>
      <c r="X12" s="109">
        <f t="shared" si="8"/>
        <v>0</v>
      </c>
    </row>
    <row r="13" spans="2:24" s="12" customFormat="1" ht="15">
      <c r="B13" s="250" t="s">
        <v>92</v>
      </c>
      <c r="C13" s="251"/>
      <c r="D13" s="103"/>
      <c r="E13" s="103"/>
      <c r="F13" s="111">
        <f>SUM(F7:F12)</f>
        <v>5500</v>
      </c>
      <c r="G13" s="111">
        <f>SUM(G7:G12)</f>
        <v>1045</v>
      </c>
      <c r="H13" s="111">
        <f>SUM(H7:H12)</f>
        <v>6545</v>
      </c>
      <c r="J13" s="250" t="s">
        <v>92</v>
      </c>
      <c r="K13" s="251"/>
      <c r="L13" s="103"/>
      <c r="M13" s="103"/>
      <c r="N13" s="111">
        <f>SUM(N7:N12)</f>
        <v>6000</v>
      </c>
      <c r="O13" s="111">
        <f>SUM(O7:O12)</f>
        <v>1140</v>
      </c>
      <c r="P13" s="111">
        <f>SUM(P7:P12)</f>
        <v>7140</v>
      </c>
      <c r="R13" s="250" t="s">
        <v>92</v>
      </c>
      <c r="S13" s="251"/>
      <c r="T13" s="103"/>
      <c r="U13" s="103"/>
      <c r="V13" s="111">
        <f>SUM(V7:V12)</f>
        <v>6000</v>
      </c>
      <c r="W13" s="111">
        <f>SUM(W7:W12)</f>
        <v>1140</v>
      </c>
      <c r="X13" s="111">
        <f>SUM(X7:X12)</f>
        <v>7140</v>
      </c>
    </row>
    <row r="15" spans="2:24" ht="16.149999999999999" customHeight="1"/>
    <row r="16" spans="2:24" ht="16.899999999999999" customHeight="1">
      <c r="B16" s="252" t="s">
        <v>93</v>
      </c>
      <c r="C16" s="252"/>
      <c r="J16" s="252" t="s">
        <v>93</v>
      </c>
      <c r="K16" s="252"/>
      <c r="R16" s="252" t="s">
        <v>93</v>
      </c>
      <c r="S16" s="252"/>
    </row>
    <row r="18" spans="2:24" ht="57">
      <c r="B18" s="107" t="s">
        <v>85</v>
      </c>
      <c r="C18" s="107" t="s">
        <v>94</v>
      </c>
      <c r="D18" s="107" t="s">
        <v>86</v>
      </c>
      <c r="E18" s="107" t="s">
        <v>97</v>
      </c>
      <c r="F18" s="107" t="s">
        <v>90</v>
      </c>
      <c r="G18" s="107" t="s">
        <v>89</v>
      </c>
      <c r="H18" s="107" t="s">
        <v>91</v>
      </c>
      <c r="J18" s="107" t="s">
        <v>85</v>
      </c>
      <c r="K18" s="107" t="s">
        <v>94</v>
      </c>
      <c r="L18" s="107" t="s">
        <v>86</v>
      </c>
      <c r="M18" s="107" t="s">
        <v>97</v>
      </c>
      <c r="N18" s="107" t="s">
        <v>90</v>
      </c>
      <c r="O18" s="107" t="s">
        <v>89</v>
      </c>
      <c r="P18" s="107" t="s">
        <v>91</v>
      </c>
      <c r="R18" s="107" t="s">
        <v>85</v>
      </c>
      <c r="S18" s="107" t="s">
        <v>94</v>
      </c>
      <c r="T18" s="107" t="s">
        <v>86</v>
      </c>
      <c r="U18" s="107" t="s">
        <v>97</v>
      </c>
      <c r="V18" s="107" t="s">
        <v>90</v>
      </c>
      <c r="W18" s="107" t="s">
        <v>89</v>
      </c>
      <c r="X18" s="107" t="s">
        <v>91</v>
      </c>
    </row>
    <row r="19" spans="2:24" ht="42.75">
      <c r="B19" s="69">
        <v>1</v>
      </c>
      <c r="C19" s="209" t="str">
        <f>'1.Buget'!C34</f>
        <v>Servicii contabilitate, personal</v>
      </c>
      <c r="D19" s="104">
        <f>'1.Buget'!E34</f>
        <v>11</v>
      </c>
      <c r="E19" s="72">
        <f>'1.Buget'!F34</f>
        <v>500</v>
      </c>
      <c r="F19" s="109">
        <f t="shared" ref="F19:F24" si="9">D19*E19</f>
        <v>5500</v>
      </c>
      <c r="G19" s="110">
        <f t="shared" ref="G19:G24" si="10">ROUND(F19*19%,2)</f>
        <v>1045</v>
      </c>
      <c r="H19" s="109">
        <f t="shared" ref="H19:H24" si="11">F19+G19</f>
        <v>6545</v>
      </c>
      <c r="J19" s="69">
        <v>1</v>
      </c>
      <c r="K19" s="209" t="str">
        <f>C19</f>
        <v>Servicii contabilitate, personal</v>
      </c>
      <c r="L19" s="104">
        <v>12</v>
      </c>
      <c r="M19" s="72">
        <f>E19</f>
        <v>500</v>
      </c>
      <c r="N19" s="109">
        <f t="shared" ref="N19:N24" si="12">L19*M19</f>
        <v>6000</v>
      </c>
      <c r="O19" s="110">
        <f t="shared" ref="O19:O24" si="13">ROUND(N19*19%,2)</f>
        <v>1140</v>
      </c>
      <c r="P19" s="109">
        <f t="shared" ref="P19:P24" si="14">N19+O19</f>
        <v>7140</v>
      </c>
      <c r="R19" s="69">
        <v>1</v>
      </c>
      <c r="S19" s="209" t="str">
        <f>C19</f>
        <v>Servicii contabilitate, personal</v>
      </c>
      <c r="T19" s="104">
        <v>12</v>
      </c>
      <c r="U19" s="72">
        <f>E19</f>
        <v>500</v>
      </c>
      <c r="V19" s="109">
        <f t="shared" ref="V19:V24" si="15">T19*U19</f>
        <v>6000</v>
      </c>
      <c r="W19" s="110">
        <f t="shared" ref="W19:W24" si="16">ROUND(V19*19%,2)</f>
        <v>1140</v>
      </c>
      <c r="X19" s="109">
        <f t="shared" ref="X19:X24" si="17">V19+W19</f>
        <v>7140</v>
      </c>
    </row>
    <row r="20" spans="2:24" ht="15">
      <c r="B20" s="69">
        <v>2</v>
      </c>
      <c r="C20" s="72" t="str">
        <f>'1.Buget'!C37</f>
        <v>Promovare online</v>
      </c>
      <c r="D20" s="104">
        <f>'1.Buget'!E37</f>
        <v>10</v>
      </c>
      <c r="E20" s="72">
        <f>'1.Buget'!F37</f>
        <v>300</v>
      </c>
      <c r="F20" s="109">
        <f t="shared" si="9"/>
        <v>3000</v>
      </c>
      <c r="G20" s="110">
        <f t="shared" si="10"/>
        <v>570</v>
      </c>
      <c r="H20" s="109">
        <f t="shared" si="11"/>
        <v>3570</v>
      </c>
      <c r="J20" s="69">
        <v>2</v>
      </c>
      <c r="K20" s="209" t="str">
        <f>C20</f>
        <v>Promovare online</v>
      </c>
      <c r="L20" s="104">
        <v>12</v>
      </c>
      <c r="M20" s="72">
        <f>E20</f>
        <v>300</v>
      </c>
      <c r="N20" s="109">
        <f t="shared" si="12"/>
        <v>3600</v>
      </c>
      <c r="O20" s="110">
        <f t="shared" si="13"/>
        <v>684</v>
      </c>
      <c r="P20" s="109">
        <f t="shared" si="14"/>
        <v>4284</v>
      </c>
      <c r="R20" s="69">
        <v>2</v>
      </c>
      <c r="S20" s="209" t="str">
        <f>C20</f>
        <v>Promovare online</v>
      </c>
      <c r="T20" s="104">
        <v>12</v>
      </c>
      <c r="U20" s="72">
        <f>E20</f>
        <v>300</v>
      </c>
      <c r="V20" s="109">
        <f t="shared" si="15"/>
        <v>3600</v>
      </c>
      <c r="W20" s="110">
        <f t="shared" si="16"/>
        <v>684</v>
      </c>
      <c r="X20" s="109">
        <f t="shared" si="17"/>
        <v>4284</v>
      </c>
    </row>
    <row r="21" spans="2:24" ht="15">
      <c r="B21" s="69">
        <v>3</v>
      </c>
      <c r="C21" s="72"/>
      <c r="D21" s="104"/>
      <c r="E21" s="72"/>
      <c r="F21" s="109">
        <f t="shared" si="9"/>
        <v>0</v>
      </c>
      <c r="G21" s="110">
        <f t="shared" si="10"/>
        <v>0</v>
      </c>
      <c r="H21" s="109">
        <f t="shared" si="11"/>
        <v>0</v>
      </c>
      <c r="J21" s="69">
        <v>3</v>
      </c>
      <c r="K21" s="72"/>
      <c r="L21" s="104"/>
      <c r="M21" s="72"/>
      <c r="N21" s="109">
        <f t="shared" si="12"/>
        <v>0</v>
      </c>
      <c r="O21" s="110">
        <f t="shared" si="13"/>
        <v>0</v>
      </c>
      <c r="P21" s="109">
        <f t="shared" si="14"/>
        <v>0</v>
      </c>
      <c r="R21" s="69">
        <v>3</v>
      </c>
      <c r="S21" s="72"/>
      <c r="T21" s="104"/>
      <c r="U21" s="72"/>
      <c r="V21" s="109">
        <f t="shared" si="15"/>
        <v>0</v>
      </c>
      <c r="W21" s="110">
        <f t="shared" si="16"/>
        <v>0</v>
      </c>
      <c r="X21" s="109">
        <f t="shared" si="17"/>
        <v>0</v>
      </c>
    </row>
    <row r="22" spans="2:24" ht="15">
      <c r="B22" s="69">
        <v>4</v>
      </c>
      <c r="C22" s="72"/>
      <c r="D22" s="104"/>
      <c r="E22" s="72"/>
      <c r="F22" s="109">
        <f t="shared" si="9"/>
        <v>0</v>
      </c>
      <c r="G22" s="110">
        <f t="shared" si="10"/>
        <v>0</v>
      </c>
      <c r="H22" s="109">
        <f t="shared" si="11"/>
        <v>0</v>
      </c>
      <c r="J22" s="69">
        <v>4</v>
      </c>
      <c r="K22" s="72"/>
      <c r="L22" s="104"/>
      <c r="M22" s="72"/>
      <c r="N22" s="109">
        <f t="shared" si="12"/>
        <v>0</v>
      </c>
      <c r="O22" s="110">
        <f t="shared" si="13"/>
        <v>0</v>
      </c>
      <c r="P22" s="109">
        <f t="shared" si="14"/>
        <v>0</v>
      </c>
      <c r="R22" s="69">
        <v>4</v>
      </c>
      <c r="S22" s="72"/>
      <c r="T22" s="104"/>
      <c r="U22" s="72"/>
      <c r="V22" s="109">
        <f t="shared" si="15"/>
        <v>0</v>
      </c>
      <c r="W22" s="110">
        <f t="shared" si="16"/>
        <v>0</v>
      </c>
      <c r="X22" s="109">
        <f t="shared" si="17"/>
        <v>0</v>
      </c>
    </row>
    <row r="23" spans="2:24" ht="15">
      <c r="B23" s="69">
        <v>5</v>
      </c>
      <c r="C23" s="72"/>
      <c r="D23" s="104"/>
      <c r="E23" s="72"/>
      <c r="F23" s="109">
        <f t="shared" si="9"/>
        <v>0</v>
      </c>
      <c r="G23" s="110">
        <f t="shared" si="10"/>
        <v>0</v>
      </c>
      <c r="H23" s="109">
        <f t="shared" si="11"/>
        <v>0</v>
      </c>
      <c r="J23" s="69">
        <v>5</v>
      </c>
      <c r="K23" s="72"/>
      <c r="L23" s="104"/>
      <c r="M23" s="72"/>
      <c r="N23" s="109">
        <f t="shared" si="12"/>
        <v>0</v>
      </c>
      <c r="O23" s="110">
        <f t="shared" si="13"/>
        <v>0</v>
      </c>
      <c r="P23" s="109">
        <f t="shared" si="14"/>
        <v>0</v>
      </c>
      <c r="R23" s="69">
        <v>5</v>
      </c>
      <c r="S23" s="72"/>
      <c r="T23" s="104"/>
      <c r="U23" s="72"/>
      <c r="V23" s="109">
        <f t="shared" si="15"/>
        <v>0</v>
      </c>
      <c r="W23" s="110">
        <f t="shared" si="16"/>
        <v>0</v>
      </c>
      <c r="X23" s="109">
        <f t="shared" si="17"/>
        <v>0</v>
      </c>
    </row>
    <row r="24" spans="2:24" ht="16.149999999999999" customHeight="1">
      <c r="B24" s="69">
        <v>6</v>
      </c>
      <c r="C24" s="63"/>
      <c r="D24" s="105"/>
      <c r="E24" s="63"/>
      <c r="F24" s="109">
        <f t="shared" si="9"/>
        <v>0</v>
      </c>
      <c r="G24" s="110">
        <f t="shared" si="10"/>
        <v>0</v>
      </c>
      <c r="H24" s="109">
        <f t="shared" si="11"/>
        <v>0</v>
      </c>
      <c r="J24" s="69">
        <v>6</v>
      </c>
      <c r="K24" s="63"/>
      <c r="L24" s="105"/>
      <c r="M24" s="63"/>
      <c r="N24" s="109">
        <f t="shared" si="12"/>
        <v>0</v>
      </c>
      <c r="O24" s="110">
        <f t="shared" si="13"/>
        <v>0</v>
      </c>
      <c r="P24" s="109">
        <f t="shared" si="14"/>
        <v>0</v>
      </c>
      <c r="R24" s="69">
        <v>6</v>
      </c>
      <c r="S24" s="63"/>
      <c r="T24" s="105"/>
      <c r="U24" s="63"/>
      <c r="V24" s="109">
        <f t="shared" si="15"/>
        <v>0</v>
      </c>
      <c r="W24" s="110">
        <f t="shared" si="16"/>
        <v>0</v>
      </c>
      <c r="X24" s="109">
        <f t="shared" si="17"/>
        <v>0</v>
      </c>
    </row>
    <row r="25" spans="2:24" ht="15">
      <c r="B25" s="250" t="s">
        <v>92</v>
      </c>
      <c r="C25" s="251"/>
      <c r="D25" s="103"/>
      <c r="E25" s="103"/>
      <c r="F25" s="111">
        <f>SUM(F19:F24)</f>
        <v>8500</v>
      </c>
      <c r="G25" s="111">
        <f>SUM(G19:G24)</f>
        <v>1615</v>
      </c>
      <c r="H25" s="111">
        <f>SUM(H19:H24)</f>
        <v>10115</v>
      </c>
      <c r="J25" s="250" t="s">
        <v>92</v>
      </c>
      <c r="K25" s="251"/>
      <c r="L25" s="103"/>
      <c r="M25" s="103"/>
      <c r="N25" s="111">
        <f>SUM(N19:N24)</f>
        <v>9600</v>
      </c>
      <c r="O25" s="111">
        <f>SUM(O19:O24)</f>
        <v>1824</v>
      </c>
      <c r="P25" s="111">
        <f>SUM(P19:P24)</f>
        <v>11424</v>
      </c>
      <c r="R25" s="250" t="s">
        <v>92</v>
      </c>
      <c r="S25" s="251"/>
      <c r="T25" s="103"/>
      <c r="U25" s="103"/>
      <c r="V25" s="111">
        <f>SUM(V19:V24)</f>
        <v>9600</v>
      </c>
      <c r="W25" s="111">
        <f>SUM(W19:W24)</f>
        <v>1824</v>
      </c>
      <c r="X25" s="111">
        <f>SUM(X19:X24)</f>
        <v>11424</v>
      </c>
    </row>
    <row r="26" spans="2:24">
      <c r="C26" s="21"/>
      <c r="K26" s="21"/>
      <c r="S26" s="21"/>
    </row>
    <row r="28" spans="2:24" ht="15">
      <c r="B28" s="22" t="s">
        <v>122</v>
      </c>
      <c r="J28" s="22"/>
      <c r="R28" s="22"/>
    </row>
    <row r="30" spans="2:24" ht="57">
      <c r="B30" s="107" t="s">
        <v>85</v>
      </c>
      <c r="C30" s="107" t="s">
        <v>123</v>
      </c>
      <c r="D30" s="107" t="s">
        <v>86</v>
      </c>
      <c r="E30" s="107" t="s">
        <v>96</v>
      </c>
      <c r="F30" s="107" t="s">
        <v>90</v>
      </c>
      <c r="G30" s="107" t="s">
        <v>89</v>
      </c>
      <c r="H30" s="107" t="s">
        <v>91</v>
      </c>
      <c r="J30" s="107" t="s">
        <v>85</v>
      </c>
      <c r="K30" s="107" t="s">
        <v>123</v>
      </c>
      <c r="L30" s="107" t="s">
        <v>86</v>
      </c>
      <c r="M30" s="107" t="s">
        <v>96</v>
      </c>
      <c r="N30" s="107" t="s">
        <v>90</v>
      </c>
      <c r="O30" s="107" t="s">
        <v>89</v>
      </c>
      <c r="P30" s="107" t="s">
        <v>91</v>
      </c>
      <c r="R30" s="107" t="s">
        <v>85</v>
      </c>
      <c r="S30" s="107" t="s">
        <v>123</v>
      </c>
      <c r="T30" s="107" t="s">
        <v>86</v>
      </c>
      <c r="U30" s="107" t="s">
        <v>96</v>
      </c>
      <c r="V30" s="107" t="s">
        <v>90</v>
      </c>
      <c r="W30" s="107" t="s">
        <v>89</v>
      </c>
      <c r="X30" s="107" t="s">
        <v>91</v>
      </c>
    </row>
    <row r="31" spans="2:24" ht="15">
      <c r="B31" s="69">
        <v>1</v>
      </c>
      <c r="C31" s="72" t="str">
        <f>'1.Buget'!C35</f>
        <v>Chirie spatiu atelier</v>
      </c>
      <c r="D31" s="104">
        <f>'1.Buget'!E35</f>
        <v>10</v>
      </c>
      <c r="E31" s="72">
        <f>'1.Buget'!F35</f>
        <v>2000</v>
      </c>
      <c r="F31" s="109">
        <f>D31*E31</f>
        <v>20000</v>
      </c>
      <c r="G31" s="110">
        <f>ROUND(F31*19%,2)</f>
        <v>3800</v>
      </c>
      <c r="H31" s="109">
        <f>F31+G31</f>
        <v>23800</v>
      </c>
      <c r="J31" s="69">
        <v>1</v>
      </c>
      <c r="K31" s="72" t="str">
        <f>C31</f>
        <v>Chirie spatiu atelier</v>
      </c>
      <c r="L31" s="104">
        <v>12</v>
      </c>
      <c r="M31" s="72">
        <f>E31</f>
        <v>2000</v>
      </c>
      <c r="N31" s="109">
        <f>L31*M31</f>
        <v>24000</v>
      </c>
      <c r="O31" s="110">
        <f>ROUND(N31*19%,2)</f>
        <v>4560</v>
      </c>
      <c r="P31" s="109">
        <f>N31+O31</f>
        <v>28560</v>
      </c>
      <c r="R31" s="69">
        <v>1</v>
      </c>
      <c r="S31" s="72" t="str">
        <f>C31</f>
        <v>Chirie spatiu atelier</v>
      </c>
      <c r="T31" s="104">
        <v>12</v>
      </c>
      <c r="U31" s="72">
        <f>E31</f>
        <v>2000</v>
      </c>
      <c r="V31" s="109">
        <f>T31*U31</f>
        <v>24000</v>
      </c>
      <c r="W31" s="110">
        <f>ROUND(V31*19%,2)</f>
        <v>4560</v>
      </c>
      <c r="X31" s="109">
        <f>V31+W31</f>
        <v>28560</v>
      </c>
    </row>
    <row r="32" spans="2:24" ht="15">
      <c r="B32" s="69">
        <v>2</v>
      </c>
      <c r="C32" s="72"/>
      <c r="D32" s="104"/>
      <c r="E32" s="72"/>
      <c r="F32" s="109">
        <f>D32*E32</f>
        <v>0</v>
      </c>
      <c r="G32" s="110">
        <f>ROUND(F32*19%,2)</f>
        <v>0</v>
      </c>
      <c r="H32" s="109">
        <f>F32+G32</f>
        <v>0</v>
      </c>
      <c r="J32" s="69">
        <v>2</v>
      </c>
      <c r="K32" s="72"/>
      <c r="L32" s="104"/>
      <c r="M32" s="72"/>
      <c r="N32" s="109">
        <f>L32*M32</f>
        <v>0</v>
      </c>
      <c r="O32" s="110">
        <f>ROUND(N32*19%,2)</f>
        <v>0</v>
      </c>
      <c r="P32" s="109">
        <f>N32+O32</f>
        <v>0</v>
      </c>
      <c r="R32" s="69">
        <v>2</v>
      </c>
      <c r="S32" s="72"/>
      <c r="T32" s="104"/>
      <c r="U32" s="72"/>
      <c r="V32" s="109">
        <f>T32*U32</f>
        <v>0</v>
      </c>
      <c r="W32" s="110">
        <f>ROUND(V32*19%,2)</f>
        <v>0</v>
      </c>
      <c r="X32" s="109">
        <f>V32+W32</f>
        <v>0</v>
      </c>
    </row>
    <row r="33" spans="2:24" ht="15">
      <c r="B33" s="69">
        <v>3</v>
      </c>
      <c r="C33" s="72"/>
      <c r="D33" s="104"/>
      <c r="E33" s="72"/>
      <c r="F33" s="109">
        <f>D33*E33</f>
        <v>0</v>
      </c>
      <c r="G33" s="110">
        <f>ROUND(F33*19%,2)</f>
        <v>0</v>
      </c>
      <c r="H33" s="109">
        <f>F33+G33</f>
        <v>0</v>
      </c>
      <c r="J33" s="69">
        <v>3</v>
      </c>
      <c r="K33" s="72"/>
      <c r="L33" s="104"/>
      <c r="M33" s="72"/>
      <c r="N33" s="109">
        <f>L33*M33</f>
        <v>0</v>
      </c>
      <c r="O33" s="110">
        <f>ROUND(N33*19%,2)</f>
        <v>0</v>
      </c>
      <c r="P33" s="109">
        <f>N33+O33</f>
        <v>0</v>
      </c>
      <c r="R33" s="69">
        <v>3</v>
      </c>
      <c r="S33" s="72"/>
      <c r="T33" s="104"/>
      <c r="U33" s="72"/>
      <c r="V33" s="109">
        <f>T33*U33</f>
        <v>0</v>
      </c>
      <c r="W33" s="110">
        <f>ROUND(V33*19%,2)</f>
        <v>0</v>
      </c>
      <c r="X33" s="109">
        <f>V33+W33</f>
        <v>0</v>
      </c>
    </row>
    <row r="34" spans="2:24" ht="15">
      <c r="B34" s="69">
        <v>4</v>
      </c>
      <c r="C34" s="63"/>
      <c r="D34" s="105"/>
      <c r="E34" s="63"/>
      <c r="F34" s="109">
        <f>D34*E34</f>
        <v>0</v>
      </c>
      <c r="G34" s="110">
        <f>ROUND(F34*19%,2)</f>
        <v>0</v>
      </c>
      <c r="H34" s="109">
        <f>F34+G34</f>
        <v>0</v>
      </c>
      <c r="J34" s="69">
        <v>4</v>
      </c>
      <c r="K34" s="63"/>
      <c r="L34" s="105"/>
      <c r="M34" s="63"/>
      <c r="N34" s="109">
        <f>L34*M34</f>
        <v>0</v>
      </c>
      <c r="O34" s="110">
        <f>ROUND(N34*19%,2)</f>
        <v>0</v>
      </c>
      <c r="P34" s="109">
        <f>N34+O34</f>
        <v>0</v>
      </c>
      <c r="R34" s="69">
        <v>4</v>
      </c>
      <c r="S34" s="63"/>
      <c r="T34" s="105"/>
      <c r="U34" s="63"/>
      <c r="V34" s="109">
        <f>T34*U34</f>
        <v>0</v>
      </c>
      <c r="W34" s="110">
        <f>ROUND(V34*19%,2)</f>
        <v>0</v>
      </c>
      <c r="X34" s="109">
        <f>V34+W34</f>
        <v>0</v>
      </c>
    </row>
    <row r="35" spans="2:24" ht="15">
      <c r="B35" s="250" t="s">
        <v>92</v>
      </c>
      <c r="C35" s="251"/>
      <c r="D35" s="103"/>
      <c r="E35" s="103"/>
      <c r="F35" s="111">
        <f>SUM(F31:F34)</f>
        <v>20000</v>
      </c>
      <c r="G35" s="111">
        <f>SUM(G31:G34)</f>
        <v>3800</v>
      </c>
      <c r="H35" s="111">
        <f>SUM(H31:H34)</f>
        <v>23800</v>
      </c>
      <c r="J35" s="250" t="s">
        <v>92</v>
      </c>
      <c r="K35" s="251"/>
      <c r="L35" s="103"/>
      <c r="M35" s="103"/>
      <c r="N35" s="111">
        <f>SUM(N31:N34)</f>
        <v>24000</v>
      </c>
      <c r="O35" s="111">
        <f>SUM(O31:O34)</f>
        <v>4560</v>
      </c>
      <c r="P35" s="111">
        <f>SUM(P31:P34)</f>
        <v>28560</v>
      </c>
      <c r="R35" s="250" t="s">
        <v>92</v>
      </c>
      <c r="S35" s="251"/>
      <c r="T35" s="103"/>
      <c r="U35" s="103"/>
      <c r="V35" s="111">
        <f>SUM(V31:V34)</f>
        <v>24000</v>
      </c>
      <c r="W35" s="111">
        <f>SUM(W31:W34)</f>
        <v>4560</v>
      </c>
      <c r="X35" s="111">
        <f>SUM(X31:X34)</f>
        <v>28560</v>
      </c>
    </row>
    <row r="39" spans="2:24">
      <c r="B39" s="236" t="s">
        <v>192</v>
      </c>
      <c r="C39" s="237"/>
      <c r="D39" s="237"/>
      <c r="E39" s="236"/>
      <c r="F39" s="236"/>
    </row>
    <row r="40" spans="2:24">
      <c r="B40" s="236" t="s">
        <v>191</v>
      </c>
      <c r="C40" s="236"/>
      <c r="D40" s="236"/>
      <c r="E40" s="236"/>
      <c r="F40" s="236"/>
    </row>
  </sheetData>
  <mergeCells count="15">
    <mergeCell ref="B13:C13"/>
    <mergeCell ref="B16:C16"/>
    <mergeCell ref="B3:C3"/>
    <mergeCell ref="B25:C25"/>
    <mergeCell ref="B35:C35"/>
    <mergeCell ref="J3:K3"/>
    <mergeCell ref="J13:K13"/>
    <mergeCell ref="J16:K16"/>
    <mergeCell ref="J25:K25"/>
    <mergeCell ref="J35:K35"/>
    <mergeCell ref="R3:S3"/>
    <mergeCell ref="R13:S13"/>
    <mergeCell ref="R16:S16"/>
    <mergeCell ref="R25:S25"/>
    <mergeCell ref="R35:S35"/>
  </mergeCells>
  <pageMargins left="0.7" right="0.7" top="0.46" bottom="0.42" header="0.3" footer="0.3"/>
  <pageSetup orientation="portrait" r:id="rId1"/>
</worksheet>
</file>

<file path=xl/worksheets/sheet6.xml><?xml version="1.0" encoding="utf-8"?>
<worksheet xmlns="http://schemas.openxmlformats.org/spreadsheetml/2006/main" xmlns:r="http://schemas.openxmlformats.org/officeDocument/2006/relationships">
  <dimension ref="B2:X49"/>
  <sheetViews>
    <sheetView zoomScale="90" zoomScaleNormal="90" workbookViewId="0">
      <selection activeCell="T19" sqref="T19"/>
    </sheetView>
  </sheetViews>
  <sheetFormatPr defaultRowHeight="14.25"/>
  <cols>
    <col min="1" max="1" width="2.375" customWidth="1"/>
    <col min="2" max="2" width="5.25" customWidth="1"/>
    <col min="3" max="3" width="18.25" customWidth="1"/>
    <col min="4" max="4" width="3.875" bestFit="1" customWidth="1"/>
    <col min="5" max="5" width="8.25" customWidth="1"/>
    <col min="6" max="6" width="6.125" customWidth="1"/>
    <col min="7" max="7" width="12.25" customWidth="1"/>
    <col min="8" max="8" width="13.875" customWidth="1"/>
    <col min="10" max="10" width="10.125" bestFit="1" customWidth="1"/>
    <col min="12" max="12" width="10.875" customWidth="1"/>
    <col min="14" max="14" width="13.25" customWidth="1"/>
    <col min="15" max="15" width="17.125" customWidth="1"/>
    <col min="16" max="16" width="11.625" customWidth="1"/>
    <col min="17" max="17" width="17.375" customWidth="1"/>
    <col min="22" max="22" width="10" bestFit="1" customWidth="1"/>
    <col min="24" max="24" width="10.125" bestFit="1" customWidth="1"/>
  </cols>
  <sheetData>
    <row r="2" spans="2:24" ht="15">
      <c r="C2" s="22" t="s">
        <v>108</v>
      </c>
    </row>
    <row r="3" spans="2:24" s="51" customFormat="1" ht="15" thickBot="1"/>
    <row r="4" spans="2:24" s="51" customFormat="1" ht="15.75" thickBot="1">
      <c r="B4" s="259" t="s">
        <v>36</v>
      </c>
      <c r="C4" s="253" t="s">
        <v>104</v>
      </c>
      <c r="D4" s="255" t="s">
        <v>105</v>
      </c>
      <c r="E4" s="256"/>
      <c r="F4" s="256"/>
      <c r="G4" s="256"/>
      <c r="H4" s="256"/>
      <c r="I4" s="256"/>
      <c r="J4" s="257"/>
      <c r="K4" s="258" t="s">
        <v>106</v>
      </c>
      <c r="L4" s="256"/>
      <c r="M4" s="256"/>
      <c r="N4" s="256"/>
      <c r="O4" s="256"/>
      <c r="P4" s="256"/>
      <c r="Q4" s="257"/>
      <c r="R4" s="258" t="s">
        <v>109</v>
      </c>
      <c r="S4" s="256"/>
      <c r="T4" s="256"/>
      <c r="U4" s="256"/>
      <c r="V4" s="256"/>
      <c r="W4" s="256"/>
      <c r="X4" s="257"/>
    </row>
    <row r="5" spans="2:24" s="51" customFormat="1" ht="60.75" thickBot="1">
      <c r="B5" s="260"/>
      <c r="C5" s="254"/>
      <c r="D5" s="121" t="s">
        <v>1</v>
      </c>
      <c r="E5" s="121" t="s">
        <v>107</v>
      </c>
      <c r="F5" s="121" t="s">
        <v>110</v>
      </c>
      <c r="G5" s="121" t="s">
        <v>112</v>
      </c>
      <c r="H5" s="121" t="s">
        <v>113</v>
      </c>
      <c r="I5" s="121" t="s">
        <v>114</v>
      </c>
      <c r="J5" s="123" t="s">
        <v>115</v>
      </c>
      <c r="K5" s="129" t="s">
        <v>1</v>
      </c>
      <c r="L5" s="121" t="s">
        <v>107</v>
      </c>
      <c r="M5" s="121" t="s">
        <v>110</v>
      </c>
      <c r="N5" s="121" t="s">
        <v>112</v>
      </c>
      <c r="O5" s="121" t="s">
        <v>113</v>
      </c>
      <c r="P5" s="121" t="s">
        <v>114</v>
      </c>
      <c r="Q5" s="123" t="s">
        <v>116</v>
      </c>
      <c r="R5" s="129" t="s">
        <v>1</v>
      </c>
      <c r="S5" s="121" t="s">
        <v>107</v>
      </c>
      <c r="T5" s="121" t="s">
        <v>110</v>
      </c>
      <c r="U5" s="121" t="s">
        <v>112</v>
      </c>
      <c r="V5" s="121" t="s">
        <v>113</v>
      </c>
      <c r="W5" s="121" t="s">
        <v>114</v>
      </c>
      <c r="X5" s="123" t="s">
        <v>117</v>
      </c>
    </row>
    <row r="6" spans="2:24" s="51" customFormat="1" ht="15.75" thickBot="1">
      <c r="B6" s="156">
        <v>1</v>
      </c>
      <c r="C6" s="120" t="s">
        <v>218</v>
      </c>
      <c r="D6" s="212" t="s">
        <v>193</v>
      </c>
      <c r="E6" s="212">
        <v>100</v>
      </c>
      <c r="F6" s="212">
        <v>10</v>
      </c>
      <c r="G6" s="212">
        <v>100</v>
      </c>
      <c r="H6" s="122">
        <f t="shared" ref="H6:H13" si="0">E6*F6*G6</f>
        <v>100000</v>
      </c>
      <c r="I6" s="122">
        <v>0</v>
      </c>
      <c r="J6" s="125">
        <f t="shared" ref="J6:J13" si="1">H6+I6</f>
        <v>100000</v>
      </c>
      <c r="K6" s="124" t="s">
        <v>193</v>
      </c>
      <c r="L6" s="120">
        <v>120</v>
      </c>
      <c r="M6" s="120">
        <v>12</v>
      </c>
      <c r="N6" s="120">
        <v>100</v>
      </c>
      <c r="O6" s="122">
        <f t="shared" ref="O6:O13" si="2">L6*M6*N6</f>
        <v>144000</v>
      </c>
      <c r="P6" s="122">
        <v>0</v>
      </c>
      <c r="Q6" s="125">
        <f t="shared" ref="Q6:Q13" si="3">O6+P6</f>
        <v>144000</v>
      </c>
      <c r="R6" s="124" t="s">
        <v>193</v>
      </c>
      <c r="S6" s="120">
        <v>150</v>
      </c>
      <c r="T6" s="120">
        <v>12</v>
      </c>
      <c r="U6" s="120">
        <v>100</v>
      </c>
      <c r="V6" s="122">
        <f t="shared" ref="V6:V13" si="4">S6*T6*U6</f>
        <v>180000</v>
      </c>
      <c r="W6" s="122">
        <v>0</v>
      </c>
      <c r="X6" s="125">
        <f t="shared" ref="X6:X13" si="5">V6+W6</f>
        <v>180000</v>
      </c>
    </row>
    <row r="7" spans="2:24" s="51" customFormat="1" ht="15.75" thickBot="1">
      <c r="B7" s="156">
        <v>2</v>
      </c>
      <c r="C7" s="120" t="s">
        <v>219</v>
      </c>
      <c r="D7" s="120" t="s">
        <v>193</v>
      </c>
      <c r="E7" s="120">
        <v>3</v>
      </c>
      <c r="F7" s="120">
        <v>10</v>
      </c>
      <c r="G7" s="120">
        <v>200</v>
      </c>
      <c r="H7" s="122">
        <f t="shared" si="0"/>
        <v>6000</v>
      </c>
      <c r="I7" s="122">
        <v>0</v>
      </c>
      <c r="J7" s="125">
        <f t="shared" si="1"/>
        <v>6000</v>
      </c>
      <c r="K7" s="124" t="s">
        <v>193</v>
      </c>
      <c r="L7" s="120">
        <v>5</v>
      </c>
      <c r="M7" s="120">
        <v>12</v>
      </c>
      <c r="N7" s="120">
        <f>G7</f>
        <v>200</v>
      </c>
      <c r="O7" s="122">
        <f t="shared" si="2"/>
        <v>12000</v>
      </c>
      <c r="P7" s="122">
        <v>0</v>
      </c>
      <c r="Q7" s="125">
        <f t="shared" si="3"/>
        <v>12000</v>
      </c>
      <c r="R7" s="124" t="s">
        <v>193</v>
      </c>
      <c r="S7" s="120">
        <v>7</v>
      </c>
      <c r="T7" s="120">
        <v>12</v>
      </c>
      <c r="U7" s="120">
        <f>G7</f>
        <v>200</v>
      </c>
      <c r="V7" s="122">
        <f t="shared" si="4"/>
        <v>16800</v>
      </c>
      <c r="W7" s="122">
        <v>0</v>
      </c>
      <c r="X7" s="125">
        <f t="shared" si="5"/>
        <v>16800</v>
      </c>
    </row>
    <row r="8" spans="2:24" s="51" customFormat="1" ht="15.75" thickBot="1">
      <c r="B8" s="156">
        <v>3</v>
      </c>
      <c r="C8" s="120" t="s">
        <v>220</v>
      </c>
      <c r="D8" s="120" t="s">
        <v>193</v>
      </c>
      <c r="E8" s="120">
        <v>3</v>
      </c>
      <c r="F8" s="120">
        <v>10</v>
      </c>
      <c r="G8" s="120">
        <v>700</v>
      </c>
      <c r="H8" s="122">
        <f t="shared" si="0"/>
        <v>21000</v>
      </c>
      <c r="I8" s="122">
        <v>0</v>
      </c>
      <c r="J8" s="125">
        <f t="shared" si="1"/>
        <v>21000</v>
      </c>
      <c r="K8" s="124" t="s">
        <v>193</v>
      </c>
      <c r="L8" s="120">
        <v>5</v>
      </c>
      <c r="M8" s="120">
        <v>12</v>
      </c>
      <c r="N8" s="120">
        <f>G8</f>
        <v>700</v>
      </c>
      <c r="O8" s="122">
        <f t="shared" si="2"/>
        <v>42000</v>
      </c>
      <c r="P8" s="122">
        <v>0</v>
      </c>
      <c r="Q8" s="125">
        <f t="shared" si="3"/>
        <v>42000</v>
      </c>
      <c r="R8" s="124" t="s">
        <v>193</v>
      </c>
      <c r="S8" s="120">
        <v>7</v>
      </c>
      <c r="T8" s="120">
        <v>12</v>
      </c>
      <c r="U8" s="120">
        <f>G8</f>
        <v>700</v>
      </c>
      <c r="V8" s="122">
        <f t="shared" si="4"/>
        <v>58800</v>
      </c>
      <c r="W8" s="122">
        <v>0</v>
      </c>
      <c r="X8" s="125">
        <f t="shared" si="5"/>
        <v>58800</v>
      </c>
    </row>
    <row r="9" spans="2:24" s="51" customFormat="1" ht="15.75" thickBot="1">
      <c r="B9" s="156">
        <v>4</v>
      </c>
      <c r="C9" s="120" t="s">
        <v>221</v>
      </c>
      <c r="D9" s="120" t="s">
        <v>193</v>
      </c>
      <c r="E9" s="120">
        <v>3</v>
      </c>
      <c r="F9" s="120">
        <v>10</v>
      </c>
      <c r="G9" s="120">
        <v>300</v>
      </c>
      <c r="H9" s="122">
        <f t="shared" si="0"/>
        <v>9000</v>
      </c>
      <c r="I9" s="122">
        <v>0</v>
      </c>
      <c r="J9" s="125">
        <f t="shared" si="1"/>
        <v>9000</v>
      </c>
      <c r="K9" s="124" t="s">
        <v>193</v>
      </c>
      <c r="L9" s="120">
        <v>5</v>
      </c>
      <c r="M9" s="120">
        <v>12</v>
      </c>
      <c r="N9" s="120">
        <f>G9</f>
        <v>300</v>
      </c>
      <c r="O9" s="122">
        <f t="shared" si="2"/>
        <v>18000</v>
      </c>
      <c r="P9" s="122">
        <v>0</v>
      </c>
      <c r="Q9" s="125">
        <f t="shared" si="3"/>
        <v>18000</v>
      </c>
      <c r="R9" s="124" t="s">
        <v>193</v>
      </c>
      <c r="S9" s="120">
        <v>7</v>
      </c>
      <c r="T9" s="120">
        <v>12</v>
      </c>
      <c r="U9" s="120">
        <f>G9</f>
        <v>300</v>
      </c>
      <c r="V9" s="122">
        <f t="shared" si="4"/>
        <v>25200</v>
      </c>
      <c r="W9" s="122">
        <v>0</v>
      </c>
      <c r="X9" s="125">
        <f t="shared" si="5"/>
        <v>25200</v>
      </c>
    </row>
    <row r="10" spans="2:24" s="12" customFormat="1" ht="15.75" thickBot="1">
      <c r="B10" s="63"/>
      <c r="C10" s="120"/>
      <c r="D10" s="120"/>
      <c r="E10" s="120"/>
      <c r="F10" s="120"/>
      <c r="G10" s="120"/>
      <c r="H10" s="122">
        <f t="shared" si="0"/>
        <v>0</v>
      </c>
      <c r="I10" s="122">
        <v>0</v>
      </c>
      <c r="J10" s="125">
        <f t="shared" si="1"/>
        <v>0</v>
      </c>
      <c r="K10" s="124"/>
      <c r="L10" s="120"/>
      <c r="M10" s="120"/>
      <c r="N10" s="120"/>
      <c r="O10" s="122">
        <f t="shared" si="2"/>
        <v>0</v>
      </c>
      <c r="P10" s="122">
        <v>0</v>
      </c>
      <c r="Q10" s="125">
        <f t="shared" si="3"/>
        <v>0</v>
      </c>
      <c r="R10" s="124"/>
      <c r="S10" s="120"/>
      <c r="T10" s="120"/>
      <c r="U10" s="120"/>
      <c r="V10" s="122">
        <f t="shared" si="4"/>
        <v>0</v>
      </c>
      <c r="W10" s="122">
        <v>0</v>
      </c>
      <c r="X10" s="125">
        <f t="shared" si="5"/>
        <v>0</v>
      </c>
    </row>
    <row r="11" spans="2:24" s="12" customFormat="1" ht="15.75" thickBot="1">
      <c r="B11" s="63"/>
      <c r="C11" s="120"/>
      <c r="D11" s="120"/>
      <c r="E11" s="120"/>
      <c r="F11" s="120"/>
      <c r="G11" s="120"/>
      <c r="H11" s="122">
        <f t="shared" si="0"/>
        <v>0</v>
      </c>
      <c r="I11" s="122">
        <v>0</v>
      </c>
      <c r="J11" s="125">
        <f t="shared" si="1"/>
        <v>0</v>
      </c>
      <c r="K11" s="124"/>
      <c r="L11" s="120"/>
      <c r="M11" s="120"/>
      <c r="N11" s="120"/>
      <c r="O11" s="122">
        <f t="shared" si="2"/>
        <v>0</v>
      </c>
      <c r="P11" s="122">
        <v>0</v>
      </c>
      <c r="Q11" s="125">
        <f t="shared" si="3"/>
        <v>0</v>
      </c>
      <c r="R11" s="124"/>
      <c r="S11" s="120"/>
      <c r="T11" s="120"/>
      <c r="U11" s="120"/>
      <c r="V11" s="122">
        <f t="shared" si="4"/>
        <v>0</v>
      </c>
      <c r="W11" s="122">
        <v>0</v>
      </c>
      <c r="X11" s="125">
        <f t="shared" si="5"/>
        <v>0</v>
      </c>
    </row>
    <row r="12" spans="2:24" s="12" customFormat="1" ht="15.75" thickBot="1">
      <c r="B12" s="63"/>
      <c r="C12" s="120"/>
      <c r="D12" s="120"/>
      <c r="E12" s="120"/>
      <c r="F12" s="120"/>
      <c r="G12" s="120"/>
      <c r="H12" s="122">
        <f t="shared" si="0"/>
        <v>0</v>
      </c>
      <c r="I12" s="122">
        <v>0</v>
      </c>
      <c r="J12" s="125">
        <f t="shared" si="1"/>
        <v>0</v>
      </c>
      <c r="K12" s="124"/>
      <c r="L12" s="120"/>
      <c r="M12" s="120"/>
      <c r="N12" s="120"/>
      <c r="O12" s="122">
        <f t="shared" si="2"/>
        <v>0</v>
      </c>
      <c r="P12" s="122">
        <v>0</v>
      </c>
      <c r="Q12" s="125">
        <f t="shared" si="3"/>
        <v>0</v>
      </c>
      <c r="R12" s="124"/>
      <c r="S12" s="120"/>
      <c r="T12" s="120"/>
      <c r="U12" s="120"/>
      <c r="V12" s="122">
        <f t="shared" si="4"/>
        <v>0</v>
      </c>
      <c r="W12" s="122">
        <v>0</v>
      </c>
      <c r="X12" s="125">
        <f t="shared" si="5"/>
        <v>0</v>
      </c>
    </row>
    <row r="13" spans="2:24" s="12" customFormat="1" ht="15.75" thickBot="1">
      <c r="B13" s="63"/>
      <c r="C13" s="120"/>
      <c r="D13" s="120"/>
      <c r="E13" s="120"/>
      <c r="F13" s="120"/>
      <c r="G13" s="120"/>
      <c r="H13" s="122">
        <f t="shared" si="0"/>
        <v>0</v>
      </c>
      <c r="I13" s="122">
        <v>0</v>
      </c>
      <c r="J13" s="125">
        <f t="shared" si="1"/>
        <v>0</v>
      </c>
      <c r="K13" s="124"/>
      <c r="L13" s="120"/>
      <c r="M13" s="120"/>
      <c r="N13" s="120"/>
      <c r="O13" s="122">
        <f t="shared" si="2"/>
        <v>0</v>
      </c>
      <c r="P13" s="122">
        <v>0</v>
      </c>
      <c r="Q13" s="125">
        <f t="shared" si="3"/>
        <v>0</v>
      </c>
      <c r="R13" s="124"/>
      <c r="S13" s="120"/>
      <c r="T13" s="120"/>
      <c r="U13" s="120"/>
      <c r="V13" s="122">
        <f t="shared" si="4"/>
        <v>0</v>
      </c>
      <c r="W13" s="122">
        <v>0</v>
      </c>
      <c r="X13" s="125">
        <f t="shared" si="5"/>
        <v>0</v>
      </c>
    </row>
    <row r="14" spans="2:24" s="12" customFormat="1" ht="15.75" thickBot="1">
      <c r="B14" s="103"/>
      <c r="C14" s="155" t="s">
        <v>92</v>
      </c>
      <c r="D14" s="126"/>
      <c r="E14" s="126"/>
      <c r="F14" s="126"/>
      <c r="G14" s="126"/>
      <c r="H14" s="127">
        <f>SUM(H6:H13)</f>
        <v>136000</v>
      </c>
      <c r="I14" s="127">
        <f>SUM(I6:I13)</f>
        <v>0</v>
      </c>
      <c r="J14" s="128">
        <f>SUM(J6:J13)</f>
        <v>136000</v>
      </c>
      <c r="K14" s="130"/>
      <c r="L14" s="126"/>
      <c r="M14" s="126"/>
      <c r="N14" s="126"/>
      <c r="O14" s="127">
        <f>SUM(O6:O13)</f>
        <v>216000</v>
      </c>
      <c r="P14" s="127">
        <f>SUM(P6:P13)</f>
        <v>0</v>
      </c>
      <c r="Q14" s="128">
        <f>SUM(Q6:Q13)</f>
        <v>216000</v>
      </c>
      <c r="R14" s="130"/>
      <c r="S14" s="126"/>
      <c r="T14" s="126"/>
      <c r="U14" s="126"/>
      <c r="V14" s="127">
        <f>SUM(V6:V13)</f>
        <v>280800</v>
      </c>
      <c r="W14" s="127">
        <f>SUM(W6:W13)</f>
        <v>0</v>
      </c>
      <c r="X14" s="128">
        <f>SUM(X6:X13)</f>
        <v>280800</v>
      </c>
    </row>
    <row r="15" spans="2:24" s="12" customFormat="1" ht="15"/>
    <row r="16" spans="2:24" s="12" customFormat="1" ht="15"/>
    <row r="17" spans="3:7" s="51" customFormat="1"/>
    <row r="18" spans="3:7" s="51" customFormat="1">
      <c r="C18" s="236" t="s">
        <v>192</v>
      </c>
      <c r="D18" s="237"/>
      <c r="E18" s="237"/>
      <c r="F18" s="236"/>
      <c r="G18" s="236"/>
    </row>
    <row r="19" spans="3:7" s="12" customFormat="1" ht="31.15" customHeight="1">
      <c r="C19" s="236" t="s">
        <v>191</v>
      </c>
      <c r="D19" s="236"/>
      <c r="E19" s="236"/>
      <c r="F19" s="236"/>
      <c r="G19" s="236"/>
    </row>
    <row r="20" spans="3:7" ht="16.149999999999999" customHeight="1"/>
    <row r="23" spans="3:7" s="13" customFormat="1" ht="16.149999999999999" customHeight="1"/>
    <row r="24" spans="3:7" ht="13.9" customHeight="1"/>
    <row r="26" spans="3:7" ht="16.149999999999999" customHeight="1"/>
    <row r="27" spans="3:7" ht="34.15" customHeight="1"/>
    <row r="28" spans="3:7" ht="34.15" customHeight="1"/>
    <row r="29" spans="3:7" ht="34.15" customHeight="1"/>
    <row r="30" spans="3:7" ht="34.15" customHeight="1"/>
    <row r="35" ht="16.149999999999999" customHeight="1"/>
    <row r="36" ht="16.149999999999999" customHeight="1"/>
    <row r="37" ht="31.9" customHeight="1"/>
    <row r="38" ht="29.45" customHeight="1"/>
    <row r="39" ht="35.450000000000003" customHeight="1"/>
    <row r="40" ht="16.149999999999999" customHeight="1"/>
    <row r="42" ht="14.45" customHeight="1"/>
    <row r="43" ht="21.6" customHeight="1"/>
    <row r="44" ht="15.6" customHeight="1"/>
    <row r="45" ht="16.149999999999999" customHeight="1"/>
    <row r="46" ht="15.6" customHeight="1"/>
    <row r="47" ht="51.6" customHeight="1"/>
    <row r="48" ht="15.6" customHeight="1"/>
    <row r="49" ht="55.9" customHeight="1"/>
  </sheetData>
  <mergeCells count="5">
    <mergeCell ref="C4:C5"/>
    <mergeCell ref="D4:J4"/>
    <mergeCell ref="K4:Q4"/>
    <mergeCell ref="R4:X4"/>
    <mergeCell ref="B4:B5"/>
  </mergeCells>
  <pageMargins left="0.24" right="0.28999999999999998" top="0.75" bottom="0.75" header="0.3" footer="0.3"/>
  <pageSetup orientation="portrait" r:id="rId1"/>
</worksheet>
</file>

<file path=xl/worksheets/sheet7.xml><?xml version="1.0" encoding="utf-8"?>
<worksheet xmlns="http://schemas.openxmlformats.org/spreadsheetml/2006/main" xmlns:r="http://schemas.openxmlformats.org/officeDocument/2006/relationships">
  <dimension ref="B2:F33"/>
  <sheetViews>
    <sheetView topLeftCell="A13" workbookViewId="0">
      <selection activeCell="D26" sqref="D26:F26"/>
    </sheetView>
  </sheetViews>
  <sheetFormatPr defaultRowHeight="15"/>
  <cols>
    <col min="2" max="2" width="4.25" style="161" customWidth="1"/>
    <col min="3" max="3" width="48.375" style="17" customWidth="1"/>
    <col min="4" max="4" width="11" style="167" customWidth="1"/>
    <col min="5" max="5" width="12.875" style="167" customWidth="1"/>
    <col min="6" max="6" width="11.5" style="167" customWidth="1"/>
  </cols>
  <sheetData>
    <row r="2" spans="2:6">
      <c r="C2" s="22" t="s">
        <v>137</v>
      </c>
    </row>
    <row r="3" spans="2:6" ht="15.75" thickBot="1"/>
    <row r="4" spans="2:6" ht="15.75" thickBot="1">
      <c r="B4" s="162"/>
      <c r="C4" s="52"/>
      <c r="D4" s="168" t="s">
        <v>22</v>
      </c>
      <c r="E4" s="168" t="s">
        <v>23</v>
      </c>
      <c r="F4" s="168" t="s">
        <v>121</v>
      </c>
    </row>
    <row r="5" spans="2:6" ht="30.75" thickBot="1">
      <c r="B5" s="163">
        <v>1</v>
      </c>
      <c r="C5" s="53" t="s">
        <v>164</v>
      </c>
      <c r="D5" s="218"/>
      <c r="E5" s="218"/>
      <c r="F5" s="218"/>
    </row>
    <row r="6" spans="2:6" ht="15.75" thickBot="1">
      <c r="B6" s="163">
        <v>2</v>
      </c>
      <c r="C6" s="54" t="s">
        <v>134</v>
      </c>
      <c r="D6" s="159">
        <f>'6. Venituri'!J14</f>
        <v>136000</v>
      </c>
      <c r="E6" s="159">
        <f>'6. Venituri'!Q14</f>
        <v>216000</v>
      </c>
      <c r="F6" s="159">
        <f>'6. Venituri'!X14</f>
        <v>280800</v>
      </c>
    </row>
    <row r="7" spans="2:6" ht="15.75" thickBot="1">
      <c r="B7" s="163">
        <v>3</v>
      </c>
      <c r="C7" s="54" t="s">
        <v>127</v>
      </c>
      <c r="D7" s="159">
        <f>'1.Buget'!I22+'1.Buget'!I33+'1.Buget'!I43+'1.Buget'!I17*9/36+'1.Buget'!I11*9/108</f>
        <v>160938.15583333332</v>
      </c>
      <c r="E7" s="159">
        <f>E16</f>
        <v>3620.7277777777781</v>
      </c>
      <c r="F7" s="159">
        <f>F16</f>
        <v>3620.7277777777781</v>
      </c>
    </row>
    <row r="8" spans="2:6" ht="15.75" thickBot="1">
      <c r="B8" s="163">
        <v>4</v>
      </c>
      <c r="C8" s="53" t="s">
        <v>24</v>
      </c>
      <c r="D8" s="169">
        <f>D5+D6+D7</f>
        <v>296938.15583333332</v>
      </c>
      <c r="E8" s="169">
        <f>E5+E6+E7</f>
        <v>219620.72777777776</v>
      </c>
      <c r="F8" s="169">
        <f>F5+F6+F7</f>
        <v>284420.72777777776</v>
      </c>
    </row>
    <row r="9" spans="2:6" ht="30.75" thickBot="1">
      <c r="B9" s="163">
        <v>5</v>
      </c>
      <c r="C9" s="58" t="s">
        <v>25</v>
      </c>
      <c r="D9" s="159">
        <f>'4. Cheltuieli materiale&amp; ob inv'!I42</f>
        <v>47958.19</v>
      </c>
      <c r="E9" s="159">
        <f>'4. Cheltuieli materiale&amp; ob inv'!R42</f>
        <v>77112</v>
      </c>
      <c r="F9" s="159">
        <f>'4. Cheltuieli materiale&amp; ob inv'!AA42</f>
        <v>100245.6</v>
      </c>
    </row>
    <row r="10" spans="2:6" ht="15.75" thickBot="1">
      <c r="B10" s="163">
        <v>6</v>
      </c>
      <c r="C10" s="58" t="s">
        <v>26</v>
      </c>
      <c r="D10" s="159">
        <f>'3. Cheltuieli Resurse Umane'!G13</f>
        <v>64850</v>
      </c>
      <c r="E10" s="159">
        <f>'3. Cheltuieli Resurse Umane'!G23</f>
        <v>77820</v>
      </c>
      <c r="F10" s="159">
        <f>'3. Cheltuieli Resurse Umane'!G34</f>
        <v>77820</v>
      </c>
    </row>
    <row r="11" spans="2:6" ht="15.75" thickBot="1">
      <c r="B11" s="163">
        <v>7</v>
      </c>
      <c r="C11" s="58" t="s">
        <v>27</v>
      </c>
      <c r="D11" s="159">
        <f>'5.Cheltuieli Utilitati &amp; Altele'!H35</f>
        <v>23800</v>
      </c>
      <c r="E11" s="159">
        <f>'5.Cheltuieli Utilitati &amp; Altele'!P35</f>
        <v>28560</v>
      </c>
      <c r="F11" s="159">
        <f>'5.Cheltuieli Utilitati &amp; Altele'!X35</f>
        <v>28560</v>
      </c>
    </row>
    <row r="12" spans="2:6" ht="15.75" thickBot="1">
      <c r="B12" s="163">
        <v>8</v>
      </c>
      <c r="C12" s="58" t="s">
        <v>28</v>
      </c>
      <c r="D12" s="159">
        <f>'5.Cheltuieli Utilitati &amp; Altele'!H13</f>
        <v>6545</v>
      </c>
      <c r="E12" s="159">
        <f>'5.Cheltuieli Utilitati &amp; Altele'!P13</f>
        <v>7140</v>
      </c>
      <c r="F12" s="159">
        <f>'5.Cheltuieli Utilitati &amp; Altele'!X13</f>
        <v>7140</v>
      </c>
    </row>
    <row r="13" spans="2:6" ht="30.75" thickBot="1">
      <c r="B13" s="163">
        <v>9</v>
      </c>
      <c r="C13" s="58" t="s">
        <v>124</v>
      </c>
      <c r="D13" s="159">
        <f>'5.Cheltuieli Utilitati &amp; Altele'!H25</f>
        <v>10115</v>
      </c>
      <c r="E13" s="159">
        <f>'5.Cheltuieli Utilitati &amp; Altele'!P25</f>
        <v>11424</v>
      </c>
      <c r="F13" s="159">
        <f>'5.Cheltuieli Utilitati &amp; Altele'!X25</f>
        <v>11424</v>
      </c>
    </row>
    <row r="14" spans="2:6" ht="15.75" thickBot="1">
      <c r="B14" s="163">
        <v>10</v>
      </c>
      <c r="C14" s="58" t="s">
        <v>29</v>
      </c>
      <c r="D14" s="159"/>
      <c r="E14" s="159"/>
      <c r="F14" s="159"/>
    </row>
    <row r="15" spans="2:6" ht="15.75" thickBot="1">
      <c r="B15" s="163">
        <v>11</v>
      </c>
      <c r="C15" s="59" t="s">
        <v>30</v>
      </c>
      <c r="D15" s="219"/>
      <c r="E15" s="219"/>
      <c r="F15" s="219"/>
    </row>
    <row r="16" spans="2:6" ht="15.75" thickBot="1">
      <c r="B16" s="163">
        <v>12</v>
      </c>
      <c r="C16" s="59" t="s">
        <v>31</v>
      </c>
      <c r="D16" s="219">
        <f>'1.Buget'!I17*9/36+'1.Buget'!I11*9/108</f>
        <v>2715.5458333333336</v>
      </c>
      <c r="E16" s="219">
        <f>'1.Buget'!I17*12/36+'1.Buget'!I11*12/108</f>
        <v>3620.7277777777781</v>
      </c>
      <c r="F16" s="219">
        <f>E16</f>
        <v>3620.7277777777781</v>
      </c>
    </row>
    <row r="17" spans="2:6" ht="15.75" thickBot="1">
      <c r="B17" s="163">
        <v>13</v>
      </c>
      <c r="C17" s="55" t="s">
        <v>132</v>
      </c>
      <c r="D17" s="169">
        <f>SUM(D9:D16)</f>
        <v>155983.73583333334</v>
      </c>
      <c r="E17" s="169">
        <f>SUM(E9:E16)</f>
        <v>205676.72777777776</v>
      </c>
      <c r="F17" s="169">
        <f>SUM(F9:F16)</f>
        <v>228810.3277777778</v>
      </c>
    </row>
    <row r="18" spans="2:6" ht="22.9" customHeight="1" thickBot="1">
      <c r="B18" s="163">
        <v>14</v>
      </c>
      <c r="C18" s="54" t="s">
        <v>32</v>
      </c>
      <c r="D18" s="170"/>
      <c r="E18" s="170"/>
      <c r="F18" s="170"/>
    </row>
    <row r="19" spans="2:6" ht="15.75" thickBot="1">
      <c r="B19" s="163">
        <v>15</v>
      </c>
      <c r="C19" s="54" t="s">
        <v>129</v>
      </c>
      <c r="D19" s="159">
        <f>D8-D17</f>
        <v>140954.41999999998</v>
      </c>
      <c r="E19" s="159">
        <f>E8-E17</f>
        <v>13944</v>
      </c>
      <c r="F19" s="159">
        <f>F8-F17</f>
        <v>55610.399999999965</v>
      </c>
    </row>
    <row r="20" spans="2:6" ht="15.75" thickBot="1">
      <c r="B20" s="163">
        <v>16</v>
      </c>
      <c r="C20" s="54" t="s">
        <v>135</v>
      </c>
      <c r="D20" s="159"/>
      <c r="E20" s="159"/>
      <c r="F20" s="159"/>
    </row>
    <row r="21" spans="2:6" s="51" customFormat="1" ht="15.75" thickBot="1">
      <c r="B21" s="163">
        <v>17</v>
      </c>
      <c r="C21" s="54" t="s">
        <v>33</v>
      </c>
      <c r="D21" s="159"/>
      <c r="E21" s="159"/>
      <c r="F21" s="159"/>
    </row>
    <row r="22" spans="2:6" ht="15.75" thickBot="1">
      <c r="B22" s="163">
        <v>18</v>
      </c>
      <c r="C22" s="54" t="s">
        <v>34</v>
      </c>
      <c r="D22" s="159"/>
      <c r="E22" s="159"/>
      <c r="F22" s="159"/>
    </row>
    <row r="23" spans="2:6" ht="29.45" customHeight="1" thickBot="1">
      <c r="B23" s="163">
        <v>19</v>
      </c>
      <c r="C23" s="53" t="s">
        <v>130</v>
      </c>
      <c r="D23" s="220">
        <f>D21-D22</f>
        <v>0</v>
      </c>
      <c r="E23" s="220">
        <f>E21-E22</f>
        <v>0</v>
      </c>
      <c r="F23" s="220">
        <f>F21-F22</f>
        <v>0</v>
      </c>
    </row>
    <row r="24" spans="2:6" ht="15.75" thickBot="1">
      <c r="B24" s="163">
        <v>20</v>
      </c>
      <c r="C24" s="56" t="s">
        <v>131</v>
      </c>
      <c r="D24" s="169">
        <f>D8+D21</f>
        <v>296938.15583333332</v>
      </c>
      <c r="E24" s="169">
        <f>E8+E21</f>
        <v>219620.72777777776</v>
      </c>
      <c r="F24" s="169">
        <f>F8+F21</f>
        <v>284420.72777777776</v>
      </c>
    </row>
    <row r="25" spans="2:6" ht="15.75" thickBot="1">
      <c r="B25" s="163">
        <v>21</v>
      </c>
      <c r="C25" s="56" t="s">
        <v>125</v>
      </c>
      <c r="D25" s="169">
        <f>D17+D22</f>
        <v>155983.73583333334</v>
      </c>
      <c r="E25" s="169">
        <f>E17+E22</f>
        <v>205676.72777777776</v>
      </c>
      <c r="F25" s="169">
        <f>F17+F22</f>
        <v>228810.3277777778</v>
      </c>
    </row>
    <row r="26" spans="2:6" ht="15.75" thickBot="1">
      <c r="B26" s="163">
        <v>22</v>
      </c>
      <c r="C26" s="56" t="s">
        <v>35</v>
      </c>
      <c r="D26" s="220">
        <f>D24-D25</f>
        <v>140954.41999999998</v>
      </c>
      <c r="E26" s="220">
        <f>E24-E25</f>
        <v>13944</v>
      </c>
      <c r="F26" s="220">
        <f>F24-F25</f>
        <v>55610.399999999965</v>
      </c>
    </row>
    <row r="27" spans="2:6" ht="15.75" thickBot="1">
      <c r="B27" s="163">
        <v>23</v>
      </c>
      <c r="C27" s="57" t="s">
        <v>128</v>
      </c>
      <c r="D27" s="159">
        <f>D24-D25</f>
        <v>140954.41999999998</v>
      </c>
      <c r="E27" s="159">
        <f>E24-E25</f>
        <v>13944</v>
      </c>
      <c r="F27" s="159">
        <f>F24-F25</f>
        <v>55610.399999999965</v>
      </c>
    </row>
    <row r="28" spans="2:6">
      <c r="B28" s="200">
        <v>24</v>
      </c>
      <c r="C28" s="201" t="s">
        <v>126</v>
      </c>
      <c r="D28" s="222">
        <v>0</v>
      </c>
      <c r="E28" s="222">
        <v>0</v>
      </c>
      <c r="F28" s="222">
        <v>0</v>
      </c>
    </row>
    <row r="29" spans="2:6">
      <c r="B29" s="202">
        <v>25</v>
      </c>
      <c r="C29" s="203" t="s">
        <v>168</v>
      </c>
      <c r="D29" s="221"/>
      <c r="E29" s="221"/>
      <c r="F29" s="221"/>
    </row>
    <row r="30" spans="2:6">
      <c r="B30" s="202">
        <v>26</v>
      </c>
      <c r="C30" s="203" t="s">
        <v>169</v>
      </c>
      <c r="D30" s="221">
        <f>D8*1%</f>
        <v>2969.3815583333335</v>
      </c>
      <c r="E30" s="221">
        <f>E8*1%</f>
        <v>2196.2072777777776</v>
      </c>
      <c r="F30" s="221">
        <f>F8*1%</f>
        <v>2844.2072777777776</v>
      </c>
    </row>
    <row r="31" spans="2:6" ht="29.25">
      <c r="B31" s="202">
        <v>27</v>
      </c>
      <c r="C31" s="204" t="s">
        <v>165</v>
      </c>
      <c r="D31" s="223"/>
      <c r="E31" s="224"/>
      <c r="F31" s="224"/>
    </row>
    <row r="32" spans="2:6" ht="18.600000000000001" customHeight="1">
      <c r="B32" s="202">
        <v>28</v>
      </c>
      <c r="C32" s="205" t="s">
        <v>167</v>
      </c>
      <c r="D32" s="223">
        <f>D27-D28-D29-D30</f>
        <v>137985.03844166666</v>
      </c>
      <c r="E32" s="223">
        <f>E27-E28-E29-E30</f>
        <v>11747.792722222222</v>
      </c>
      <c r="F32" s="223">
        <f>F27-F28-F29-F30</f>
        <v>52766.192722222186</v>
      </c>
    </row>
    <row r="33" spans="2:6">
      <c r="B33" s="202">
        <v>29</v>
      </c>
      <c r="C33" s="206" t="s">
        <v>166</v>
      </c>
      <c r="D33" s="223">
        <f>D28+D29+D30-D27</f>
        <v>-137985.03844166666</v>
      </c>
      <c r="E33" s="223">
        <f>E28+E29+E30-E27</f>
        <v>-11747.792722222222</v>
      </c>
      <c r="F33" s="223">
        <f>F28+F29+F30-F27</f>
        <v>-52766.192722222186</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dimension ref="B1:H41"/>
  <sheetViews>
    <sheetView topLeftCell="A25" workbookViewId="0">
      <selection activeCell="F9" sqref="F9"/>
    </sheetView>
  </sheetViews>
  <sheetFormatPr defaultRowHeight="14.25"/>
  <cols>
    <col min="1" max="1" width="4.625" customWidth="1"/>
    <col min="2" max="2" width="4.75" style="51" customWidth="1"/>
    <col min="3" max="3" width="54" style="51" customWidth="1"/>
    <col min="4" max="4" width="7.25" style="51" customWidth="1"/>
    <col min="5" max="5" width="6.25" style="51" bestFit="1" customWidth="1"/>
    <col min="6" max="6" width="12.875" style="51" customWidth="1"/>
    <col min="7" max="7" width="11.375" style="51" customWidth="1"/>
    <col min="8" max="8" width="11.125" style="51" customWidth="1"/>
  </cols>
  <sheetData>
    <row r="1" spans="2:8" ht="15">
      <c r="B1" s="261"/>
      <c r="C1" s="275" t="s">
        <v>138</v>
      </c>
      <c r="D1" s="31"/>
      <c r="E1" s="277"/>
      <c r="F1" s="261"/>
      <c r="G1" s="261"/>
      <c r="H1" s="261"/>
    </row>
    <row r="2" spans="2:8" ht="15">
      <c r="B2" s="261"/>
      <c r="C2" s="275"/>
      <c r="D2" s="70"/>
      <c r="E2" s="277"/>
      <c r="F2" s="261"/>
      <c r="G2" s="261"/>
      <c r="H2" s="261"/>
    </row>
    <row r="3" spans="2:8" ht="15.75" thickBot="1">
      <c r="B3" s="262"/>
      <c r="C3" s="276"/>
      <c r="D3" s="32"/>
      <c r="E3" s="278"/>
      <c r="F3" s="262"/>
      <c r="G3" s="262"/>
      <c r="H3" s="262"/>
    </row>
    <row r="4" spans="2:8" ht="15">
      <c r="B4" s="263"/>
      <c r="C4" s="264"/>
      <c r="D4" s="33"/>
      <c r="E4" s="265" t="s">
        <v>4</v>
      </c>
      <c r="F4" s="263" t="s">
        <v>5</v>
      </c>
      <c r="G4" s="264"/>
      <c r="H4" s="268"/>
    </row>
    <row r="5" spans="2:8" ht="15.6" customHeight="1">
      <c r="B5" s="269"/>
      <c r="C5" s="270"/>
      <c r="D5" s="271"/>
      <c r="E5" s="266"/>
      <c r="F5" s="269"/>
      <c r="G5" s="270"/>
      <c r="H5" s="271"/>
    </row>
    <row r="6" spans="2:8" ht="15" thickBot="1">
      <c r="B6" s="279"/>
      <c r="C6" s="280"/>
      <c r="D6" s="281"/>
      <c r="E6" s="267"/>
      <c r="F6" s="272"/>
      <c r="G6" s="273"/>
      <c r="H6" s="274"/>
    </row>
    <row r="7" spans="2:8" ht="15.75" thickBot="1">
      <c r="B7" s="279" t="s">
        <v>6</v>
      </c>
      <c r="C7" s="280"/>
      <c r="D7" s="34"/>
      <c r="E7" s="35" t="s">
        <v>7</v>
      </c>
      <c r="F7" s="35">
        <v>2019</v>
      </c>
      <c r="G7" s="71">
        <v>2020</v>
      </c>
      <c r="H7" s="71">
        <v>2021</v>
      </c>
    </row>
    <row r="8" spans="2:8" ht="15.75" thickBot="1">
      <c r="B8" s="287"/>
      <c r="C8" s="296" t="s">
        <v>8</v>
      </c>
      <c r="D8" s="297"/>
      <c r="E8" s="35"/>
      <c r="F8" s="288"/>
      <c r="G8" s="289"/>
      <c r="H8" s="289"/>
    </row>
    <row r="9" spans="2:8" ht="28.15" customHeight="1" thickBot="1">
      <c r="B9" s="285"/>
      <c r="C9" s="296" t="s">
        <v>154</v>
      </c>
      <c r="D9" s="297"/>
      <c r="E9" s="35">
        <v>1</v>
      </c>
      <c r="F9" s="36"/>
      <c r="G9" s="36"/>
      <c r="H9" s="36"/>
    </row>
    <row r="10" spans="2:8" ht="42" customHeight="1" thickBot="1">
      <c r="B10" s="285"/>
      <c r="C10" s="290" t="s">
        <v>155</v>
      </c>
      <c r="D10" s="291"/>
      <c r="E10" s="35">
        <v>2</v>
      </c>
      <c r="F10" s="36"/>
      <c r="G10" s="36"/>
      <c r="H10" s="36"/>
    </row>
    <row r="11" spans="2:8">
      <c r="B11" s="285"/>
      <c r="C11" s="294" t="s">
        <v>157</v>
      </c>
      <c r="D11" s="295"/>
      <c r="E11" s="265">
        <v>3</v>
      </c>
      <c r="F11" s="282"/>
      <c r="G11" s="282"/>
      <c r="H11" s="282"/>
    </row>
    <row r="12" spans="2:8" ht="15.75" thickBot="1">
      <c r="B12" s="285"/>
      <c r="C12" s="292" t="s">
        <v>156</v>
      </c>
      <c r="D12" s="293"/>
      <c r="E12" s="267"/>
      <c r="F12" s="283"/>
      <c r="G12" s="283"/>
      <c r="H12" s="283"/>
    </row>
    <row r="13" spans="2:8" ht="15.75" thickBot="1">
      <c r="B13" s="286"/>
      <c r="C13" s="311" t="s">
        <v>9</v>
      </c>
      <c r="D13" s="312"/>
      <c r="E13" s="35">
        <v>4</v>
      </c>
      <c r="F13" s="15">
        <f>F9+F10+F11</f>
        <v>0</v>
      </c>
      <c r="G13" s="15">
        <f>G9+G10+G11</f>
        <v>0</v>
      </c>
      <c r="H13" s="15">
        <f>H9+H10+H11</f>
        <v>0</v>
      </c>
    </row>
    <row r="14" spans="2:8" ht="15.75" thickBot="1">
      <c r="B14" s="284"/>
      <c r="C14" s="290" t="s">
        <v>10</v>
      </c>
      <c r="D14" s="291"/>
      <c r="E14" s="35"/>
      <c r="F14" s="37"/>
      <c r="G14" s="37"/>
      <c r="H14" s="37"/>
    </row>
    <row r="15" spans="2:8" ht="64.900000000000006" customHeight="1" thickBot="1">
      <c r="B15" s="285"/>
      <c r="C15" s="290" t="s">
        <v>158</v>
      </c>
      <c r="D15" s="291"/>
      <c r="E15" s="35">
        <v>5</v>
      </c>
      <c r="F15" s="37"/>
      <c r="G15" s="37"/>
      <c r="H15" s="37"/>
    </row>
    <row r="16" spans="2:8" ht="55.9" customHeight="1" thickBot="1">
      <c r="B16" s="285"/>
      <c r="C16" s="290" t="s">
        <v>159</v>
      </c>
      <c r="D16" s="291"/>
      <c r="E16" s="35">
        <v>6</v>
      </c>
      <c r="F16" s="37"/>
      <c r="G16" s="37"/>
      <c r="H16" s="37"/>
    </row>
    <row r="17" spans="2:8" ht="28.15" customHeight="1" thickBot="1">
      <c r="B17" s="286"/>
      <c r="C17" s="305" t="s">
        <v>160</v>
      </c>
      <c r="D17" s="306"/>
      <c r="E17" s="35">
        <v>7</v>
      </c>
      <c r="F17" s="37"/>
      <c r="G17" s="37"/>
      <c r="H17" s="37"/>
    </row>
    <row r="18" spans="2:8" ht="28.15" customHeight="1" thickBot="1">
      <c r="B18" s="298"/>
      <c r="C18" s="305" t="s">
        <v>161</v>
      </c>
      <c r="D18" s="306"/>
      <c r="E18" s="38">
        <v>8</v>
      </c>
      <c r="F18" s="39"/>
      <c r="G18" s="39"/>
      <c r="H18" s="39"/>
    </row>
    <row r="19" spans="2:8" ht="15.75" thickBot="1">
      <c r="B19" s="299"/>
      <c r="C19" s="309" t="s">
        <v>11</v>
      </c>
      <c r="D19" s="310"/>
      <c r="E19" s="40">
        <v>9</v>
      </c>
      <c r="F19" s="41">
        <f>F15+F16+F17+F18</f>
        <v>0</v>
      </c>
      <c r="G19" s="41">
        <f>G15+G16+G17+G18</f>
        <v>0</v>
      </c>
      <c r="H19" s="41">
        <f>H15+H16+H17+H18</f>
        <v>0</v>
      </c>
    </row>
    <row r="20" spans="2:8" ht="16.149999999999999" customHeight="1" thickBot="1">
      <c r="B20" s="42"/>
      <c r="C20" s="313" t="s">
        <v>12</v>
      </c>
      <c r="D20" s="314"/>
      <c r="E20" s="43">
        <v>10</v>
      </c>
      <c r="F20" s="37"/>
      <c r="G20" s="37"/>
      <c r="H20" s="37"/>
    </row>
    <row r="21" spans="2:8" ht="83.45" customHeight="1" thickBot="1">
      <c r="B21" s="44"/>
      <c r="C21" s="315" t="s">
        <v>162</v>
      </c>
      <c r="D21" s="316"/>
      <c r="E21" s="28">
        <v>11</v>
      </c>
      <c r="F21" s="37"/>
      <c r="G21" s="37"/>
      <c r="H21" s="37"/>
    </row>
    <row r="22" spans="2:8" ht="15.75" thickBot="1">
      <c r="B22" s="45"/>
      <c r="C22" s="317" t="s">
        <v>13</v>
      </c>
      <c r="D22" s="318"/>
      <c r="E22" s="35">
        <v>12</v>
      </c>
      <c r="F22" s="15">
        <f>F19+F20-F21</f>
        <v>0</v>
      </c>
      <c r="G22" s="15">
        <f>G19+G20-G21</f>
        <v>0</v>
      </c>
      <c r="H22" s="15">
        <f>H19+H20-H21</f>
        <v>0</v>
      </c>
    </row>
    <row r="23" spans="2:8" ht="15.75" thickBot="1">
      <c r="B23" s="42"/>
      <c r="C23" s="317" t="s">
        <v>14</v>
      </c>
      <c r="D23" s="318"/>
      <c r="E23" s="43">
        <v>13</v>
      </c>
      <c r="F23" s="15">
        <f>F13+F19</f>
        <v>0</v>
      </c>
      <c r="G23" s="15">
        <f>G13+G19</f>
        <v>0</v>
      </c>
      <c r="H23" s="15">
        <f>H13+H19</f>
        <v>0</v>
      </c>
    </row>
    <row r="24" spans="2:8" ht="81" customHeight="1" thickBot="1">
      <c r="B24" s="44"/>
      <c r="C24" s="319" t="s">
        <v>174</v>
      </c>
      <c r="D24" s="320"/>
      <c r="E24" s="29">
        <v>14</v>
      </c>
      <c r="F24" s="46"/>
      <c r="G24" s="46"/>
      <c r="H24" s="46"/>
    </row>
    <row r="25" spans="2:8" ht="15.75" thickBot="1">
      <c r="B25" s="287"/>
      <c r="C25" s="290" t="s">
        <v>171</v>
      </c>
      <c r="D25" s="291"/>
      <c r="E25" s="35">
        <v>15</v>
      </c>
      <c r="F25" s="15">
        <f>F26+F27</f>
        <v>0</v>
      </c>
      <c r="G25" s="15">
        <f>G26+G27</f>
        <v>0</v>
      </c>
      <c r="H25" s="15">
        <f>H26+H27</f>
        <v>0</v>
      </c>
    </row>
    <row r="26" spans="2:8" ht="15.75" thickBot="1">
      <c r="B26" s="285"/>
      <c r="C26" s="307" t="s">
        <v>15</v>
      </c>
      <c r="D26" s="308"/>
      <c r="E26" s="35">
        <v>16</v>
      </c>
      <c r="F26" s="225"/>
      <c r="G26" s="225"/>
      <c r="H26" s="225"/>
    </row>
    <row r="27" spans="2:8" ht="15.75" thickBot="1">
      <c r="B27" s="302"/>
      <c r="C27" s="307" t="s">
        <v>16</v>
      </c>
      <c r="D27" s="308"/>
      <c r="E27" s="35">
        <v>17</v>
      </c>
      <c r="F27" s="37"/>
      <c r="G27" s="37"/>
      <c r="H27" s="37"/>
    </row>
    <row r="28" spans="2:8" ht="15.75" thickBot="1">
      <c r="B28" s="287"/>
      <c r="C28" s="290" t="s">
        <v>17</v>
      </c>
      <c r="D28" s="291"/>
      <c r="E28" s="40"/>
      <c r="F28" s="47"/>
      <c r="G28" s="47"/>
      <c r="H28" s="47"/>
    </row>
    <row r="29" spans="2:8" ht="15.75" thickBot="1">
      <c r="B29" s="285"/>
      <c r="C29" s="290" t="s">
        <v>163</v>
      </c>
      <c r="D29" s="291"/>
      <c r="E29" s="48">
        <v>18</v>
      </c>
      <c r="F29" s="15">
        <f>F30+F31+F32</f>
        <v>0</v>
      </c>
      <c r="G29" s="15">
        <f>G30+G31+G32</f>
        <v>0</v>
      </c>
      <c r="H29" s="15">
        <f>H30+H31+H32</f>
        <v>0</v>
      </c>
    </row>
    <row r="30" spans="2:8" ht="15.75" thickBot="1">
      <c r="B30" s="285"/>
      <c r="C30" s="307" t="s">
        <v>18</v>
      </c>
      <c r="D30" s="308"/>
      <c r="E30" s="35">
        <v>19</v>
      </c>
      <c r="F30" s="37"/>
      <c r="G30" s="37"/>
      <c r="H30" s="37"/>
    </row>
    <row r="31" spans="2:8" ht="15.75" thickBot="1">
      <c r="B31" s="285"/>
      <c r="C31" s="307" t="s">
        <v>69</v>
      </c>
      <c r="D31" s="308"/>
      <c r="E31" s="35">
        <v>20</v>
      </c>
      <c r="F31" s="37"/>
      <c r="G31" s="37"/>
      <c r="H31" s="37"/>
    </row>
    <row r="32" spans="2:8" ht="15.75" thickBot="1">
      <c r="B32" s="285"/>
      <c r="C32" s="290" t="s">
        <v>74</v>
      </c>
      <c r="D32" s="291"/>
      <c r="E32" s="49">
        <v>21</v>
      </c>
      <c r="F32" s="37"/>
      <c r="G32" s="37"/>
      <c r="H32" s="37"/>
    </row>
    <row r="33" spans="2:8" ht="15.75" thickBot="1">
      <c r="B33" s="285"/>
      <c r="C33" s="290" t="s">
        <v>70</v>
      </c>
      <c r="D33" s="291"/>
      <c r="E33" s="49">
        <v>22</v>
      </c>
      <c r="F33" s="37"/>
      <c r="G33" s="37"/>
      <c r="H33" s="37"/>
    </row>
    <row r="34" spans="2:8" ht="15.75" thickBot="1">
      <c r="B34" s="285"/>
      <c r="C34" s="294" t="s">
        <v>75</v>
      </c>
      <c r="D34" s="295"/>
      <c r="E34" s="49">
        <v>23</v>
      </c>
      <c r="F34" s="37"/>
      <c r="G34" s="37"/>
      <c r="H34" s="37"/>
    </row>
    <row r="35" spans="2:8" ht="21" customHeight="1" thickBot="1">
      <c r="B35" s="285"/>
      <c r="C35" s="26" t="s">
        <v>19</v>
      </c>
      <c r="D35" s="30" t="s">
        <v>71</v>
      </c>
      <c r="E35" s="50">
        <v>24</v>
      </c>
      <c r="F35" s="225"/>
      <c r="G35" s="225"/>
      <c r="H35" s="225"/>
    </row>
    <row r="36" spans="2:8" ht="18.600000000000001" customHeight="1" thickBot="1">
      <c r="B36" s="285"/>
      <c r="C36" s="27"/>
      <c r="D36" s="30" t="s">
        <v>72</v>
      </c>
      <c r="E36" s="50">
        <v>25</v>
      </c>
      <c r="F36" s="46"/>
      <c r="G36" s="225"/>
      <c r="H36" s="225"/>
    </row>
    <row r="37" spans="2:8" ht="30.75" thickBot="1">
      <c r="B37" s="285"/>
      <c r="C37" s="300" t="s">
        <v>20</v>
      </c>
      <c r="D37" s="30" t="s">
        <v>71</v>
      </c>
      <c r="E37" s="50">
        <v>26</v>
      </c>
      <c r="F37" s="226"/>
      <c r="G37" s="226"/>
      <c r="H37" s="226"/>
    </row>
    <row r="38" spans="2:8" ht="19.899999999999999" customHeight="1" thickBot="1">
      <c r="B38" s="285"/>
      <c r="C38" s="301"/>
      <c r="D38" s="166" t="s">
        <v>72</v>
      </c>
      <c r="E38" s="50">
        <v>27</v>
      </c>
      <c r="F38" s="226"/>
      <c r="G38" s="226"/>
      <c r="H38" s="226"/>
    </row>
    <row r="39" spans="2:8" ht="15.75" thickBot="1">
      <c r="B39" s="285"/>
      <c r="C39" s="307" t="s">
        <v>21</v>
      </c>
      <c r="D39" s="308"/>
      <c r="E39" s="49">
        <v>28</v>
      </c>
      <c r="F39" s="37"/>
      <c r="G39" s="37"/>
      <c r="H39" s="37"/>
    </row>
    <row r="40" spans="2:8" ht="30.75" thickBot="1">
      <c r="B40" s="285"/>
      <c r="C40" s="207" t="s">
        <v>170</v>
      </c>
      <c r="D40" s="208"/>
      <c r="E40" s="50">
        <v>29</v>
      </c>
      <c r="F40" s="225">
        <f>F29+F33+F34++F35-F36+F37-F38-F39</f>
        <v>0</v>
      </c>
      <c r="G40" s="225">
        <f>G29+G33+G34++G35-G36+G37-G38-G39</f>
        <v>0</v>
      </c>
      <c r="H40" s="225">
        <f>H29+H33+H34++H35-H36+H37-H38-H39</f>
        <v>0</v>
      </c>
    </row>
    <row r="41" spans="2:8" ht="15.75" thickBot="1">
      <c r="B41" s="302"/>
      <c r="C41" s="303" t="s">
        <v>73</v>
      </c>
      <c r="D41" s="304"/>
      <c r="E41" s="50">
        <v>30</v>
      </c>
      <c r="F41" s="225">
        <f>F40</f>
        <v>0</v>
      </c>
      <c r="G41" s="225">
        <f>G40</f>
        <v>0</v>
      </c>
      <c r="H41" s="225">
        <f>H40</f>
        <v>0</v>
      </c>
    </row>
  </sheetData>
  <mergeCells count="51">
    <mergeCell ref="C32:D32"/>
    <mergeCell ref="C33:D33"/>
    <mergeCell ref="C34:D34"/>
    <mergeCell ref="C39:D39"/>
    <mergeCell ref="C25:D25"/>
    <mergeCell ref="C26:D26"/>
    <mergeCell ref="C27:D27"/>
    <mergeCell ref="C28:D28"/>
    <mergeCell ref="C29:D29"/>
    <mergeCell ref="C20:D20"/>
    <mergeCell ref="C21:D21"/>
    <mergeCell ref="C22:D22"/>
    <mergeCell ref="C23:D23"/>
    <mergeCell ref="C24:D24"/>
    <mergeCell ref="C31:D31"/>
    <mergeCell ref="C9:D9"/>
    <mergeCell ref="C13:D13"/>
    <mergeCell ref="C14:D14"/>
    <mergeCell ref="C15:D15"/>
    <mergeCell ref="C16:D16"/>
    <mergeCell ref="C17:D17"/>
    <mergeCell ref="B18:B19"/>
    <mergeCell ref="F11:F12"/>
    <mergeCell ref="G11:G12"/>
    <mergeCell ref="C37:C38"/>
    <mergeCell ref="B25:B27"/>
    <mergeCell ref="B28:B41"/>
    <mergeCell ref="C41:D41"/>
    <mergeCell ref="C18:D18"/>
    <mergeCell ref="C30:D30"/>
    <mergeCell ref="C19:D19"/>
    <mergeCell ref="H11:H12"/>
    <mergeCell ref="B14:B17"/>
    <mergeCell ref="B7:C7"/>
    <mergeCell ref="B8:B13"/>
    <mergeCell ref="F8:H8"/>
    <mergeCell ref="E11:E12"/>
    <mergeCell ref="C10:D10"/>
    <mergeCell ref="C12:D12"/>
    <mergeCell ref="C11:D11"/>
    <mergeCell ref="C8:D8"/>
    <mergeCell ref="F1:F3"/>
    <mergeCell ref="G1:G3"/>
    <mergeCell ref="H1:H3"/>
    <mergeCell ref="B4:C4"/>
    <mergeCell ref="E4:E6"/>
    <mergeCell ref="F4:H6"/>
    <mergeCell ref="B1:B3"/>
    <mergeCell ref="C1:C3"/>
    <mergeCell ref="E1:E3"/>
    <mergeCell ref="B5:D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dimension ref="B2:F38"/>
  <sheetViews>
    <sheetView topLeftCell="A27" workbookViewId="0">
      <selection activeCell="C36" sqref="C36"/>
    </sheetView>
  </sheetViews>
  <sheetFormatPr defaultRowHeight="15"/>
  <cols>
    <col min="2" max="2" width="8.75" style="51" customWidth="1"/>
    <col min="3" max="3" width="36.625" style="51" customWidth="1"/>
    <col min="4" max="4" width="12.75" style="17" bestFit="1" customWidth="1"/>
    <col min="5" max="6" width="10.5" style="17" bestFit="1" customWidth="1"/>
  </cols>
  <sheetData>
    <row r="2" spans="2:6">
      <c r="C2" s="22" t="s">
        <v>136</v>
      </c>
    </row>
    <row r="3" spans="2:6" ht="15.75" thickBot="1"/>
    <row r="4" spans="2:6" ht="14.25">
      <c r="B4" s="321" t="s">
        <v>36</v>
      </c>
      <c r="C4" s="321" t="s">
        <v>37</v>
      </c>
      <c r="D4" s="323"/>
      <c r="E4" s="324"/>
      <c r="F4" s="325"/>
    </row>
    <row r="5" spans="2:6" thickBot="1">
      <c r="B5" s="322"/>
      <c r="C5" s="322"/>
      <c r="D5" s="173" t="s">
        <v>22</v>
      </c>
      <c r="E5" s="177" t="s">
        <v>23</v>
      </c>
      <c r="F5" s="177" t="s">
        <v>121</v>
      </c>
    </row>
    <row r="6" spans="2:6" ht="15.75" thickBot="1">
      <c r="B6" s="171" t="s">
        <v>38</v>
      </c>
      <c r="C6" s="172" t="s">
        <v>39</v>
      </c>
      <c r="D6" s="227">
        <v>0</v>
      </c>
      <c r="E6" s="227">
        <f>D33</f>
        <v>133230.61844166671</v>
      </c>
      <c r="F6" s="227">
        <f>E33</f>
        <v>144978.41116388893</v>
      </c>
    </row>
    <row r="7" spans="2:6" thickBot="1">
      <c r="B7" s="171" t="s">
        <v>6</v>
      </c>
      <c r="C7" s="172" t="s">
        <v>40</v>
      </c>
      <c r="D7" s="228">
        <f>D8+D9+D10+D11</f>
        <v>313803.16000000003</v>
      </c>
      <c r="E7" s="228">
        <f>E8+E9+E10+E11</f>
        <v>216000</v>
      </c>
      <c r="F7" s="228">
        <f>F8+F9+F10+F11</f>
        <v>280800</v>
      </c>
    </row>
    <row r="8" spans="2:6" ht="15.75" thickBot="1">
      <c r="B8" s="60">
        <v>1</v>
      </c>
      <c r="C8" s="59" t="s">
        <v>41</v>
      </c>
      <c r="D8" s="229">
        <f>'6. Venituri'!J14</f>
        <v>136000</v>
      </c>
      <c r="E8" s="225">
        <f>'6. Venituri'!Q14</f>
        <v>216000</v>
      </c>
      <c r="F8" s="225">
        <f>'6. Venituri'!X14</f>
        <v>280800</v>
      </c>
    </row>
    <row r="9" spans="2:6" ht="15.75" thickBot="1">
      <c r="B9" s="60">
        <v>2</v>
      </c>
      <c r="C9" s="59" t="s">
        <v>42</v>
      </c>
      <c r="D9" s="229">
        <v>0</v>
      </c>
      <c r="E9" s="160"/>
      <c r="F9" s="160"/>
    </row>
    <row r="10" spans="2:6" ht="15.75" thickBot="1">
      <c r="B10" s="60">
        <v>3</v>
      </c>
      <c r="C10" s="59" t="s">
        <v>43</v>
      </c>
      <c r="D10" s="229">
        <v>200</v>
      </c>
      <c r="E10" s="160"/>
      <c r="F10" s="160"/>
    </row>
    <row r="11" spans="2:6" ht="15.75" thickBot="1">
      <c r="B11" s="60">
        <v>4</v>
      </c>
      <c r="C11" s="61" t="s">
        <v>44</v>
      </c>
      <c r="D11" s="229">
        <f>D22</f>
        <v>177603.16</v>
      </c>
      <c r="E11" s="160">
        <v>0</v>
      </c>
      <c r="F11" s="160">
        <v>0</v>
      </c>
    </row>
    <row r="12" spans="2:6" thickBot="1">
      <c r="B12" s="173"/>
      <c r="C12" s="174" t="s">
        <v>45</v>
      </c>
      <c r="D12" s="228">
        <f>D6+D7</f>
        <v>313803.16000000003</v>
      </c>
      <c r="E12" s="228">
        <f>E6+E7</f>
        <v>349230.61844166671</v>
      </c>
      <c r="F12" s="228">
        <f>F6+F7</f>
        <v>425778.41116388893</v>
      </c>
    </row>
    <row r="13" spans="2:6" ht="15.75" thickBot="1">
      <c r="B13" s="175" t="s">
        <v>7</v>
      </c>
      <c r="C13" s="176" t="s">
        <v>46</v>
      </c>
      <c r="D13" s="229">
        <f>SUM(D14:D21)</f>
        <v>0</v>
      </c>
      <c r="E13" s="229">
        <f>SUM(E14:E21)</f>
        <v>202056</v>
      </c>
      <c r="F13" s="229">
        <f>SUM(F14:F21)</f>
        <v>225189.6</v>
      </c>
    </row>
    <row r="14" spans="2:6" ht="30.75" thickBot="1">
      <c r="B14" s="60">
        <v>1</v>
      </c>
      <c r="C14" s="59" t="s">
        <v>47</v>
      </c>
      <c r="D14" s="230">
        <v>0</v>
      </c>
      <c r="E14" s="230">
        <f>'Cont de profit'!E9</f>
        <v>77112</v>
      </c>
      <c r="F14" s="230">
        <f>'Cont de profit'!F9</f>
        <v>100245.6</v>
      </c>
    </row>
    <row r="15" spans="2:6" ht="15.75" thickBot="1">
      <c r="B15" s="60">
        <v>2</v>
      </c>
      <c r="C15" s="59" t="s">
        <v>26</v>
      </c>
      <c r="D15" s="219">
        <v>0</v>
      </c>
      <c r="E15" s="219">
        <f>'Cont de profit'!E10</f>
        <v>77820</v>
      </c>
      <c r="F15" s="219">
        <f>'Cont de profit'!F10</f>
        <v>77820</v>
      </c>
    </row>
    <row r="16" spans="2:6" ht="15.75" thickBot="1">
      <c r="B16" s="60">
        <v>3</v>
      </c>
      <c r="C16" s="59" t="s">
        <v>27</v>
      </c>
      <c r="D16" s="231">
        <v>0</v>
      </c>
      <c r="E16" s="231">
        <f>'Cont de profit'!E11</f>
        <v>28560</v>
      </c>
      <c r="F16" s="231">
        <f>'Cont de profit'!F11</f>
        <v>28560</v>
      </c>
    </row>
    <row r="17" spans="2:6" ht="15.75" thickBot="1">
      <c r="B17" s="60">
        <v>4</v>
      </c>
      <c r="C17" s="59" t="s">
        <v>28</v>
      </c>
      <c r="D17" s="230">
        <v>0</v>
      </c>
      <c r="E17" s="230">
        <f>'Cont de profit'!E12</f>
        <v>7140</v>
      </c>
      <c r="F17" s="230">
        <f>'Cont de profit'!F12</f>
        <v>7140</v>
      </c>
    </row>
    <row r="18" spans="2:6" ht="45.75" thickBot="1">
      <c r="B18" s="60">
        <v>5</v>
      </c>
      <c r="C18" s="59" t="s">
        <v>48</v>
      </c>
      <c r="D18" s="230">
        <v>0</v>
      </c>
      <c r="E18" s="230">
        <f>'Cont de profit'!E13</f>
        <v>11424</v>
      </c>
      <c r="F18" s="230">
        <f>'Cont de profit'!F13</f>
        <v>11424</v>
      </c>
    </row>
    <row r="19" spans="2:6" ht="15.75" thickBot="1">
      <c r="B19" s="60">
        <v>6</v>
      </c>
      <c r="C19" s="59" t="s">
        <v>29</v>
      </c>
      <c r="D19" s="229">
        <f>'Cont de profit'!D14</f>
        <v>0</v>
      </c>
      <c r="E19" s="229">
        <f>'Cont de profit'!E14</f>
        <v>0</v>
      </c>
      <c r="F19" s="229">
        <f>'Cont de profit'!F14</f>
        <v>0</v>
      </c>
    </row>
    <row r="20" spans="2:6" ht="15.75" thickBot="1">
      <c r="B20" s="60">
        <v>7</v>
      </c>
      <c r="C20" s="59" t="s">
        <v>49</v>
      </c>
      <c r="D20" s="229">
        <f>'Cont de profit'!D15</f>
        <v>0</v>
      </c>
      <c r="E20" s="229">
        <f>'Cont de profit'!E15</f>
        <v>0</v>
      </c>
      <c r="F20" s="229">
        <f>'Cont de profit'!F15</f>
        <v>0</v>
      </c>
    </row>
    <row r="21" spans="2:6" ht="15.75" thickBot="1">
      <c r="B21" s="60">
        <v>8</v>
      </c>
      <c r="C21" s="59" t="s">
        <v>31</v>
      </c>
      <c r="D21" s="232">
        <v>0</v>
      </c>
      <c r="E21" s="232">
        <v>0</v>
      </c>
      <c r="F21" s="232">
        <v>0</v>
      </c>
    </row>
    <row r="22" spans="2:6" ht="29.25" thickBot="1">
      <c r="B22" s="171" t="s">
        <v>50</v>
      </c>
      <c r="C22" s="172" t="s">
        <v>51</v>
      </c>
      <c r="D22" s="227">
        <f>'1.Buget'!I44</f>
        <v>177603.16</v>
      </c>
      <c r="E22" s="227">
        <v>0</v>
      </c>
      <c r="F22" s="227">
        <v>0</v>
      </c>
    </row>
    <row r="23" spans="2:6" ht="15.75" thickBot="1">
      <c r="B23" s="171" t="s">
        <v>52</v>
      </c>
      <c r="C23" s="172" t="s">
        <v>53</v>
      </c>
      <c r="D23" s="229"/>
      <c r="E23" s="160"/>
      <c r="F23" s="160"/>
    </row>
    <row r="24" spans="2:6" ht="15.75" thickBot="1">
      <c r="B24" s="60"/>
      <c r="C24" s="59" t="s">
        <v>54</v>
      </c>
      <c r="D24" s="229"/>
      <c r="E24" s="160"/>
      <c r="F24" s="160"/>
    </row>
    <row r="25" spans="2:6" ht="15.75" thickBot="1">
      <c r="B25" s="60"/>
      <c r="C25" s="59" t="s">
        <v>55</v>
      </c>
      <c r="D25" s="229"/>
      <c r="E25" s="160"/>
      <c r="F25" s="160"/>
    </row>
    <row r="26" spans="2:6" ht="29.25" thickBot="1">
      <c r="B26" s="171" t="s">
        <v>56</v>
      </c>
      <c r="C26" s="172" t="s">
        <v>57</v>
      </c>
      <c r="D26" s="228">
        <f>D27+D28+D29</f>
        <v>2969.3815583333335</v>
      </c>
      <c r="E26" s="228">
        <f>E27+E28+E29</f>
        <v>2196.2072777777776</v>
      </c>
      <c r="F26" s="228">
        <f>F27+F28+F29</f>
        <v>2844.2072777777776</v>
      </c>
    </row>
    <row r="27" spans="2:6" ht="15.75" thickBot="1">
      <c r="B27" s="60">
        <v>1</v>
      </c>
      <c r="C27" s="59" t="s">
        <v>58</v>
      </c>
      <c r="D27" s="229"/>
      <c r="E27" s="160"/>
      <c r="F27" s="160"/>
    </row>
    <row r="28" spans="2:6" ht="15.75" thickBot="1">
      <c r="B28" s="60">
        <v>2</v>
      </c>
      <c r="C28" s="59" t="s">
        <v>59</v>
      </c>
      <c r="D28" s="229"/>
      <c r="E28" s="160"/>
      <c r="F28" s="160"/>
    </row>
    <row r="29" spans="2:6" ht="15.75" thickBot="1">
      <c r="B29" s="60">
        <v>3</v>
      </c>
      <c r="C29" s="59" t="s">
        <v>60</v>
      </c>
      <c r="D29" s="229">
        <f>'Cont de profit'!D30</f>
        <v>2969.3815583333335</v>
      </c>
      <c r="E29" s="229">
        <f>'Cont de profit'!E30</f>
        <v>2196.2072777777776</v>
      </c>
      <c r="F29" s="229">
        <f>'Cont de profit'!F30</f>
        <v>2844.2072777777776</v>
      </c>
    </row>
    <row r="30" spans="2:6" ht="15.75" thickBot="1">
      <c r="B30" s="171" t="s">
        <v>61</v>
      </c>
      <c r="C30" s="172" t="s">
        <v>62</v>
      </c>
      <c r="D30" s="229"/>
      <c r="E30" s="160"/>
      <c r="F30" s="160"/>
    </row>
    <row r="31" spans="2:6" thickBot="1">
      <c r="B31" s="173" t="s">
        <v>63</v>
      </c>
      <c r="C31" s="174" t="s">
        <v>64</v>
      </c>
      <c r="D31" s="228">
        <f>D13+D22+D23+D26+D30</f>
        <v>180572.54155833332</v>
      </c>
      <c r="E31" s="228">
        <f>E13+E22+E23+E26+E30</f>
        <v>204252.20727777778</v>
      </c>
      <c r="F31" s="228">
        <f>F13+F22+F23+F26+F30</f>
        <v>228033.80727777779</v>
      </c>
    </row>
    <row r="32" spans="2:6" thickBot="1">
      <c r="B32" s="175" t="s">
        <v>65</v>
      </c>
      <c r="C32" s="176" t="s">
        <v>66</v>
      </c>
      <c r="D32" s="233">
        <f>D7-D31</f>
        <v>133230.61844166671</v>
      </c>
      <c r="E32" s="233">
        <f>E7-E31</f>
        <v>11747.792722222221</v>
      </c>
      <c r="F32" s="233">
        <f>F7-F31</f>
        <v>52766.192722222215</v>
      </c>
    </row>
    <row r="33" spans="2:6" thickBot="1">
      <c r="B33" s="171" t="s">
        <v>67</v>
      </c>
      <c r="C33" s="172" t="s">
        <v>68</v>
      </c>
      <c r="D33" s="233">
        <f>D6+D32</f>
        <v>133230.61844166671</v>
      </c>
      <c r="E33" s="233">
        <f>E6+E32</f>
        <v>144978.41116388893</v>
      </c>
      <c r="F33" s="233">
        <f>F6+F32</f>
        <v>197744.60388611114</v>
      </c>
    </row>
    <row r="35" spans="2:6" ht="64.900000000000006" customHeight="1">
      <c r="B35" s="326" t="s">
        <v>224</v>
      </c>
      <c r="C35" s="326"/>
      <c r="D35" s="326"/>
      <c r="E35" s="326"/>
      <c r="F35" s="326"/>
    </row>
    <row r="38" spans="2:6">
      <c r="C38" s="244"/>
    </row>
  </sheetData>
  <mergeCells count="4">
    <mergeCell ref="B4:B5"/>
    <mergeCell ref="C4:C5"/>
    <mergeCell ref="D4:F4"/>
    <mergeCell ref="B35:F35"/>
  </mergeCells>
  <pageMargins left="0.28999999999999998"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172</TotalTime>
  <Application>Microsoft Excel</Application>
  <DocSecurity>0</DocSecurity>
  <ScaleCrop>false</ScaleCrop>
  <HeadingPairs>
    <vt:vector size="2" baseType="variant">
      <vt:variant>
        <vt:lpstr>Foi de lucru</vt:lpstr>
      </vt:variant>
      <vt:variant>
        <vt:i4>9</vt:i4>
      </vt:variant>
    </vt:vector>
  </HeadingPairs>
  <TitlesOfParts>
    <vt:vector size="9" baseType="lpstr">
      <vt:lpstr>1.Buget</vt:lpstr>
      <vt:lpstr>2. Echipamente, utilaje &amp; soft</vt:lpstr>
      <vt:lpstr>3. Cheltuieli Resurse Umane</vt:lpstr>
      <vt:lpstr>4. Cheltuieli materiale&amp; ob inv</vt:lpstr>
      <vt:lpstr>5.Cheltuieli Utilitati &amp; Altele</vt:lpstr>
      <vt:lpstr>6. Venituri</vt:lpstr>
      <vt:lpstr>Cont de profit</vt:lpstr>
      <vt:lpstr>Prev. Bilant</vt:lpstr>
      <vt:lpstr>7. CashFlow</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Vali</dc:creator>
  <cp:lastModifiedBy>Flori</cp:lastModifiedBy>
  <cp:revision>4</cp:revision>
  <cp:lastPrinted>2018-11-08T06:24:55Z</cp:lastPrinted>
  <dcterms:created xsi:type="dcterms:W3CDTF">2015-03-24T11:39:25Z</dcterms:created>
  <dcterms:modified xsi:type="dcterms:W3CDTF">2018-11-16T22:28:54Z</dcterms:modified>
</cp:coreProperties>
</file>