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80" windowHeight="80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71" i="1" l="1"/>
  <c r="D71" i="1"/>
  <c r="F70" i="1"/>
  <c r="D70" i="1"/>
  <c r="B69" i="1"/>
  <c r="H66" i="1"/>
  <c r="H65" i="1"/>
  <c r="H64" i="1"/>
  <c r="J60" i="1"/>
  <c r="J59" i="1"/>
  <c r="E65" i="1"/>
  <c r="E64" i="1"/>
  <c r="J8" i="1"/>
  <c r="D44" i="1"/>
  <c r="E61" i="1"/>
  <c r="G61" i="1" s="1"/>
  <c r="H61" i="1" s="1"/>
  <c r="I61" i="1" s="1"/>
  <c r="E66" i="1" s="1"/>
  <c r="H53" i="1"/>
  <c r="F53" i="1"/>
  <c r="D53" i="1"/>
  <c r="E60" i="1"/>
  <c r="G60" i="1" s="1"/>
  <c r="H60" i="1" s="1"/>
  <c r="I60" i="1" s="1"/>
  <c r="H51" i="1"/>
  <c r="H50" i="1"/>
  <c r="H49" i="1"/>
  <c r="H48" i="1"/>
  <c r="H47" i="1"/>
  <c r="H46" i="1"/>
  <c r="H45" i="1"/>
  <c r="H44" i="1"/>
  <c r="H43" i="1"/>
  <c r="H42" i="1"/>
  <c r="H41" i="1"/>
  <c r="G52" i="1"/>
  <c r="H52" i="1" s="1"/>
  <c r="H54" i="1" s="1"/>
  <c r="F51" i="1"/>
  <c r="F50" i="1"/>
  <c r="F49" i="1"/>
  <c r="F48" i="1"/>
  <c r="F47" i="1"/>
  <c r="F46" i="1"/>
  <c r="F45" i="1"/>
  <c r="F43" i="1"/>
  <c r="F42" i="1"/>
  <c r="F41" i="1"/>
  <c r="F44" i="1"/>
  <c r="D50" i="1"/>
  <c r="D48" i="1"/>
  <c r="D41" i="1"/>
  <c r="Q21" i="1"/>
  <c r="P21" i="1"/>
  <c r="I24" i="1"/>
  <c r="H24" i="1"/>
  <c r="G24" i="1"/>
  <c r="E24" i="1"/>
  <c r="E59" i="1"/>
  <c r="G59" i="1" s="1"/>
  <c r="H59" i="1" s="1"/>
  <c r="I59" i="1" s="1"/>
  <c r="D51" i="1"/>
  <c r="D49" i="1"/>
  <c r="D46" i="1"/>
  <c r="D45" i="1"/>
  <c r="D43" i="1"/>
  <c r="D42" i="1"/>
  <c r="C35" i="1"/>
  <c r="C34" i="1"/>
  <c r="D30" i="1"/>
  <c r="D29" i="1"/>
  <c r="D28" i="1"/>
  <c r="O24" i="1"/>
  <c r="C47" i="1" s="1"/>
  <c r="D24" i="1"/>
  <c r="J61" i="1" l="1"/>
  <c r="J12" i="1"/>
  <c r="C12" i="1"/>
  <c r="C17" i="1" s="1"/>
  <c r="D31" i="1"/>
  <c r="D47" i="1"/>
  <c r="C52" i="1"/>
  <c r="C54" i="1" s="1"/>
  <c r="E52" i="1"/>
  <c r="D52" i="1"/>
  <c r="D54" i="1" s="1"/>
  <c r="B64" i="1" s="1"/>
  <c r="B66" i="1"/>
  <c r="G54" i="1"/>
  <c r="F52" i="1" l="1"/>
  <c r="F54" i="1" s="1"/>
  <c r="B65" i="1" s="1"/>
  <c r="J10" i="1"/>
  <c r="E54" i="1"/>
</calcChain>
</file>

<file path=xl/comments1.xml><?xml version="1.0" encoding="utf-8"?>
<comments xmlns="http://schemas.openxmlformats.org/spreadsheetml/2006/main">
  <authors>
    <author>Bogdan</author>
  </authors>
  <commentList>
    <comment ref="C10" authorId="0">
      <text>
        <r>
          <rPr>
            <sz val="8"/>
            <color indexed="81"/>
            <rFont val="Tahoma"/>
            <family val="2"/>
          </rPr>
          <t xml:space="preserve">Adrian&gt; contabilitate, consultanta
</t>
        </r>
      </text>
    </comment>
    <comment ref="F58" authorId="0">
      <text>
        <r>
          <rPr>
            <sz val="8"/>
            <color indexed="81"/>
            <rFont val="Tahoma"/>
            <family val="2"/>
          </rPr>
          <t xml:space="preserve">valoare de achizitie+procent adaos vanzare 30%+TVA 19%
</t>
        </r>
      </text>
    </comment>
    <comment ref="G64" authorId="0">
      <text>
        <r>
          <rPr>
            <sz val="8"/>
            <color indexed="81"/>
            <rFont val="Tahoma"/>
            <family val="2"/>
          </rPr>
          <t xml:space="preserve">Adrian; constituite ca 20% din capitalul social de 2500 lei
</t>
        </r>
      </text>
    </comment>
  </commentList>
</comments>
</file>

<file path=xl/sharedStrings.xml><?xml version="1.0" encoding="utf-8"?>
<sst xmlns="http://schemas.openxmlformats.org/spreadsheetml/2006/main" count="110" uniqueCount="86">
  <si>
    <t>Denumire achizitie</t>
  </si>
  <si>
    <t>Cheltuieli</t>
  </si>
  <si>
    <t>medii lunare</t>
  </si>
  <si>
    <t>[lei/luna]</t>
  </si>
  <si>
    <t>Asigurari</t>
  </si>
  <si>
    <t>Telefonie</t>
  </si>
  <si>
    <t>Prestari servicii</t>
  </si>
  <si>
    <t>Taxe</t>
  </si>
  <si>
    <t>Salarii</t>
  </si>
  <si>
    <t>Alte cheltuieli</t>
  </si>
  <si>
    <t>Dobanzi</t>
  </si>
  <si>
    <t>0,00</t>
  </si>
  <si>
    <t>Amortizare</t>
  </si>
  <si>
    <t>Chirie</t>
  </si>
  <si>
    <t>calcul salarii</t>
  </si>
  <si>
    <t xml:space="preserve">contributie sanatate </t>
  </si>
  <si>
    <t>contributie pensie</t>
  </si>
  <si>
    <t xml:space="preserve">impozit </t>
  </si>
  <si>
    <t>venit brut</t>
  </si>
  <si>
    <t>CAM</t>
  </si>
  <si>
    <t xml:space="preserve">TOTAL </t>
  </si>
  <si>
    <t>media preturilor</t>
  </si>
  <si>
    <t>ulei motor</t>
  </si>
  <si>
    <t>ulei</t>
  </si>
  <si>
    <t>ulei hidraulic</t>
  </si>
  <si>
    <t>ulei transmisie</t>
  </si>
  <si>
    <t>media lunara</t>
  </si>
  <si>
    <t>Consumabile - uleiuri, consumabile atelier</t>
  </si>
  <si>
    <t xml:space="preserve">amortizare </t>
  </si>
  <si>
    <t>chirie</t>
  </si>
  <si>
    <t>calculata ca medie orara lunara de 170 h /2 angajati</t>
  </si>
  <si>
    <t xml:space="preserve">cheltuieli </t>
  </si>
  <si>
    <t>anul 1</t>
  </si>
  <si>
    <t>venituri preconizate</t>
  </si>
  <si>
    <t>tarif/ora/angajat</t>
  </si>
  <si>
    <t>manopera facturata</t>
  </si>
  <si>
    <t>piese/accesorii/altele</t>
  </si>
  <si>
    <t>NR ANGAJATI</t>
  </si>
  <si>
    <t>medii lunare anul 2</t>
  </si>
  <si>
    <t>personal anul 1</t>
  </si>
  <si>
    <t>personal anul 2</t>
  </si>
  <si>
    <t>personal anul 3</t>
  </si>
  <si>
    <t>salariu net /ANGAJAT 1+2 anul 1</t>
  </si>
  <si>
    <t>salariu net /ANGAJAT 1+2 anul 2</t>
  </si>
  <si>
    <t>salariu net angajat 3 anul 2</t>
  </si>
  <si>
    <t>salariu net angajat1+2 anul 3</t>
  </si>
  <si>
    <t>salariu net angajat 3 anul 3</t>
  </si>
  <si>
    <t>salariu net angajat 4+5 anul 3</t>
  </si>
  <si>
    <t>FOND SALARII anul 1 medie lunara</t>
  </si>
  <si>
    <t>fond salarii medie lunara anul 2</t>
  </si>
  <si>
    <t>fond salarii medie lunara anul 3</t>
  </si>
  <si>
    <t>cheltuieli</t>
  </si>
  <si>
    <t>anul 2</t>
  </si>
  <si>
    <t>medii anuale</t>
  </si>
  <si>
    <t>ora de lucru anul 1</t>
  </si>
  <si>
    <t>calculata ca medie orara lunara de 170 h/3 angajati</t>
  </si>
  <si>
    <t>anul3</t>
  </si>
  <si>
    <t>lei/luna</t>
  </si>
  <si>
    <t xml:space="preserve">medii anuale </t>
  </si>
  <si>
    <t>anul 3</t>
  </si>
  <si>
    <t>calculata ca medie orara lunara de 170 h/5 angajati</t>
  </si>
  <si>
    <t>TOTAL cu TVA lunar</t>
  </si>
  <si>
    <t>Total cu TVA anual</t>
  </si>
  <si>
    <t>fara tva</t>
  </si>
  <si>
    <t>medii lunare anul 3</t>
  </si>
  <si>
    <t>grad de incarcare %</t>
  </si>
  <si>
    <t>profit anul 1</t>
  </si>
  <si>
    <t>profit anul 2</t>
  </si>
  <si>
    <t>profit anul 3</t>
  </si>
  <si>
    <t>cheltuieli piese de schimb/accesorii fara TVA</t>
  </si>
  <si>
    <t>UTILITATI</t>
  </si>
  <si>
    <t>numar clienti/angajat/LUNA</t>
  </si>
  <si>
    <t>Impozit CA anul 1</t>
  </si>
  <si>
    <t>impozit CA anul 2</t>
  </si>
  <si>
    <t>impozit CA anul 3</t>
  </si>
  <si>
    <t>TVA incasat</t>
  </si>
  <si>
    <t>rezerve legale</t>
  </si>
  <si>
    <t>profit repartizat anul 2</t>
  </si>
  <si>
    <t>impozit dividende anul 1</t>
  </si>
  <si>
    <t>impozit dividende anul 2</t>
  </si>
  <si>
    <t>profit reportat anul1</t>
  </si>
  <si>
    <t>profit repartizat anul 1</t>
  </si>
  <si>
    <t>profit reportat anul 2</t>
  </si>
  <si>
    <t>profit reportat anul3</t>
  </si>
  <si>
    <t>profit repartizat anul 3</t>
  </si>
  <si>
    <t>impozit dividende anul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</si>
</sst>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lei&quot;;[Red]\-#,##0\ &quot;lei&quot;"/>
    <numFmt numFmtId="42" formatCode="_-* #,##0\ &quot;lei&quot;_-;\-* #,##0\ &quot;lei&quot;_-;_-* &quot;-&quot;\ &quot;lei&quot;_-;_-@_-"/>
    <numFmt numFmtId="44" formatCode="_-* #,##0.00\ &quot;lei&quot;_-;\-* #,##0.00\ &quot;lei&quot;_-;_-* &quot;-&quot;??\ &quot;lei&quot;_-;_-@_-"/>
  </numFmts>
  <fonts count="7" x14ac:knownFonts="1">
    <font>
      <sz val="11"/>
      <color theme="1"/>
      <name val="Calibri"/>
      <family val="2"/>
      <charset val="238"/>
      <scheme val="minor"/>
    </font>
    <font>
      <sz val="8"/>
      <name val="Calibri Bold"/>
      <family val="2"/>
    </font>
    <font>
      <sz val="8"/>
      <name val="Times New Roman"/>
      <family val="2"/>
    </font>
    <font>
      <sz val="8"/>
      <name val="Calibri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2" fillId="0" borderId="0" xfId="0" applyNumberFormat="1" applyFont="1"/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1" fontId="3" fillId="0" borderId="0" xfId="0" applyNumberFormat="1" applyFont="1" applyAlignment="1">
      <alignment horizontal="center"/>
    </xf>
    <xf numFmtId="9" fontId="0" fillId="0" borderId="0" xfId="0" applyNumberFormat="1"/>
    <xf numFmtId="0" fontId="0" fillId="0" borderId="0" xfId="0" applyAlignment="1">
      <alignment textRotation="90"/>
    </xf>
    <xf numFmtId="44" fontId="0" fillId="0" borderId="0" xfId="0" applyNumberFormat="1"/>
    <xf numFmtId="10" fontId="0" fillId="0" borderId="0" xfId="0" applyNumberFormat="1"/>
    <xf numFmtId="42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3" fontId="0" fillId="0" borderId="0" xfId="0" applyNumberFormat="1"/>
    <xf numFmtId="3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71"/>
  <sheetViews>
    <sheetView tabSelected="1" topLeftCell="A37" workbookViewId="0">
      <selection activeCell="F72" sqref="F72"/>
    </sheetView>
  </sheetViews>
  <sheetFormatPr defaultRowHeight="15" x14ac:dyDescent="0.25"/>
  <cols>
    <col min="1" max="1" width="13.5703125" customWidth="1"/>
    <col min="2" max="2" width="40.140625" customWidth="1"/>
    <col min="3" max="3" width="16.140625" customWidth="1"/>
    <col min="4" max="4" width="25.85546875" customWidth="1"/>
    <col min="5" max="9" width="21.42578125" customWidth="1"/>
    <col min="10" max="10" width="19.28515625" customWidth="1"/>
    <col min="11" max="11" width="20.140625" customWidth="1"/>
    <col min="14" max="15" width="9.7109375" bestFit="1" customWidth="1"/>
    <col min="16" max="17" width="10.7109375" bestFit="1" customWidth="1"/>
  </cols>
  <sheetData>
    <row r="3" spans="2:11" x14ac:dyDescent="0.25">
      <c r="B3" s="1" t="s">
        <v>0</v>
      </c>
      <c r="C3" s="2" t="s">
        <v>1</v>
      </c>
    </row>
    <row r="4" spans="2:11" x14ac:dyDescent="0.25">
      <c r="C4" s="2" t="s">
        <v>2</v>
      </c>
    </row>
    <row r="5" spans="2:11" x14ac:dyDescent="0.25">
      <c r="C5" s="2" t="s">
        <v>3</v>
      </c>
    </row>
    <row r="6" spans="2:11" x14ac:dyDescent="0.25">
      <c r="B6" s="3" t="s">
        <v>27</v>
      </c>
      <c r="C6" s="4">
        <v>4000</v>
      </c>
    </row>
    <row r="7" spans="2:11" x14ac:dyDescent="0.25">
      <c r="B7" s="5" t="s">
        <v>4</v>
      </c>
      <c r="C7" s="4">
        <v>200</v>
      </c>
      <c r="J7" t="s">
        <v>54</v>
      </c>
      <c r="K7" t="s">
        <v>30</v>
      </c>
    </row>
    <row r="8" spans="2:11" x14ac:dyDescent="0.25">
      <c r="B8" s="5" t="s">
        <v>5</v>
      </c>
      <c r="C8" s="4">
        <v>150</v>
      </c>
      <c r="J8">
        <f>C17/170/2</f>
        <v>49.423529411764704</v>
      </c>
    </row>
    <row r="9" spans="2:11" x14ac:dyDescent="0.25">
      <c r="B9" s="5" t="s">
        <v>70</v>
      </c>
      <c r="C9" s="4">
        <v>500</v>
      </c>
      <c r="J9" t="s">
        <v>52</v>
      </c>
      <c r="K9" t="s">
        <v>55</v>
      </c>
    </row>
    <row r="10" spans="2:11" x14ac:dyDescent="0.25">
      <c r="B10" s="5" t="s">
        <v>6</v>
      </c>
      <c r="C10" s="4">
        <v>1000</v>
      </c>
      <c r="J10">
        <f>E52/170/3</f>
        <v>49.666666666666664</v>
      </c>
    </row>
    <row r="11" spans="2:11" x14ac:dyDescent="0.25">
      <c r="B11" s="5" t="s">
        <v>7</v>
      </c>
      <c r="C11" s="4">
        <v>150</v>
      </c>
      <c r="J11" t="s">
        <v>56</v>
      </c>
      <c r="K11" t="s">
        <v>60</v>
      </c>
    </row>
    <row r="12" spans="2:11" x14ac:dyDescent="0.25">
      <c r="B12" s="5" t="s">
        <v>8</v>
      </c>
      <c r="C12" s="6">
        <f>O24</f>
        <v>8742</v>
      </c>
      <c r="J12">
        <f>G52/170/5</f>
        <v>50.171764705882353</v>
      </c>
    </row>
    <row r="13" spans="2:11" x14ac:dyDescent="0.25">
      <c r="B13" s="5" t="s">
        <v>9</v>
      </c>
      <c r="C13" s="4">
        <v>250</v>
      </c>
    </row>
    <row r="14" spans="2:11" x14ac:dyDescent="0.25">
      <c r="B14" s="5" t="s">
        <v>10</v>
      </c>
      <c r="C14" s="4" t="s">
        <v>11</v>
      </c>
    </row>
    <row r="15" spans="2:11" x14ac:dyDescent="0.25">
      <c r="B15" s="5" t="s">
        <v>12</v>
      </c>
      <c r="C15" s="4">
        <v>417</v>
      </c>
    </row>
    <row r="16" spans="2:11" x14ac:dyDescent="0.25">
      <c r="B16" s="5" t="s">
        <v>13</v>
      </c>
      <c r="C16" s="4">
        <v>1395</v>
      </c>
    </row>
    <row r="17" spans="2:17" x14ac:dyDescent="0.25">
      <c r="C17" s="12">
        <f>SUM(C6:C16)</f>
        <v>16804</v>
      </c>
    </row>
    <row r="20" spans="2:17" ht="167.25" x14ac:dyDescent="0.25">
      <c r="B20" t="s">
        <v>14</v>
      </c>
      <c r="D20" t="s">
        <v>42</v>
      </c>
      <c r="E20" t="s">
        <v>43</v>
      </c>
      <c r="F20" t="s">
        <v>44</v>
      </c>
      <c r="G20" t="s">
        <v>45</v>
      </c>
      <c r="H20" t="s">
        <v>46</v>
      </c>
      <c r="I20" t="s">
        <v>47</v>
      </c>
      <c r="J20" s="8" t="s">
        <v>15</v>
      </c>
      <c r="K20" s="8" t="s">
        <v>16</v>
      </c>
      <c r="L20" s="8" t="s">
        <v>17</v>
      </c>
      <c r="M20" s="8" t="s">
        <v>19</v>
      </c>
      <c r="N20" s="8" t="s">
        <v>18</v>
      </c>
      <c r="O20" s="8" t="s">
        <v>48</v>
      </c>
      <c r="P20" s="8" t="s">
        <v>49</v>
      </c>
      <c r="Q20" s="8" t="s">
        <v>50</v>
      </c>
    </row>
    <row r="21" spans="2:17" x14ac:dyDescent="0.25">
      <c r="B21" t="s">
        <v>39</v>
      </c>
      <c r="C21">
        <v>2</v>
      </c>
      <c r="D21">
        <v>2500</v>
      </c>
      <c r="E21">
        <v>3000</v>
      </c>
      <c r="F21">
        <v>0</v>
      </c>
      <c r="G21">
        <v>3500</v>
      </c>
      <c r="H21">
        <v>0</v>
      </c>
      <c r="I21">
        <v>0</v>
      </c>
      <c r="J21" s="7">
        <v>0.1</v>
      </c>
      <c r="K21" s="7">
        <v>0.25</v>
      </c>
      <c r="L21" s="7">
        <v>0.1</v>
      </c>
      <c r="M21" s="10">
        <v>2.2499999999999999E-2</v>
      </c>
      <c r="N21" s="11">
        <v>4275</v>
      </c>
      <c r="O21" s="11">
        <v>4371</v>
      </c>
      <c r="P21" s="11">
        <f>O21+5246*2</f>
        <v>14863</v>
      </c>
      <c r="Q21" s="11">
        <f>O21+N22*2+N23*2</f>
        <v>27099</v>
      </c>
    </row>
    <row r="22" spans="2:17" x14ac:dyDescent="0.25">
      <c r="B22" t="s">
        <v>40</v>
      </c>
      <c r="C22">
        <v>3</v>
      </c>
      <c r="D22">
        <v>0</v>
      </c>
      <c r="E22">
        <v>0</v>
      </c>
      <c r="F22">
        <v>2500</v>
      </c>
      <c r="G22">
        <v>0</v>
      </c>
      <c r="H22">
        <v>3000</v>
      </c>
      <c r="I22">
        <v>0</v>
      </c>
      <c r="J22" s="7"/>
      <c r="K22" s="7"/>
      <c r="L22" s="7"/>
      <c r="M22" s="10"/>
      <c r="N22" s="11">
        <v>5246</v>
      </c>
      <c r="O22" s="11">
        <v>0</v>
      </c>
      <c r="P22">
        <v>0</v>
      </c>
      <c r="Q22">
        <v>0</v>
      </c>
    </row>
    <row r="23" spans="2:17" x14ac:dyDescent="0.25">
      <c r="B23" t="s">
        <v>41</v>
      </c>
      <c r="C23">
        <v>5</v>
      </c>
      <c r="D23">
        <v>0</v>
      </c>
      <c r="E23">
        <v>0</v>
      </c>
      <c r="F23">
        <v>0</v>
      </c>
      <c r="G23">
        <v>0</v>
      </c>
      <c r="H23">
        <v>0</v>
      </c>
      <c r="I23">
        <v>2500</v>
      </c>
      <c r="J23" s="7"/>
      <c r="K23" s="7"/>
      <c r="L23" s="7"/>
      <c r="M23" s="10"/>
      <c r="N23" s="11">
        <v>6118</v>
      </c>
      <c r="O23" s="11">
        <v>0</v>
      </c>
      <c r="P23">
        <v>0</v>
      </c>
      <c r="Q23">
        <v>0</v>
      </c>
    </row>
    <row r="24" spans="2:17" x14ac:dyDescent="0.25">
      <c r="B24" t="s">
        <v>20</v>
      </c>
      <c r="C24">
        <v>2</v>
      </c>
      <c r="D24">
        <f>C24*D21</f>
        <v>5000</v>
      </c>
      <c r="E24">
        <f>C21*E21</f>
        <v>6000</v>
      </c>
      <c r="F24">
        <v>2500</v>
      </c>
      <c r="G24">
        <f>C21*G21</f>
        <v>7000</v>
      </c>
      <c r="H24">
        <f>H22*1</f>
        <v>3000</v>
      </c>
      <c r="I24">
        <f>I23*2</f>
        <v>5000</v>
      </c>
      <c r="O24" s="11">
        <f>C24*O21</f>
        <v>8742</v>
      </c>
      <c r="P24">
        <v>14863</v>
      </c>
      <c r="Q24">
        <v>27099</v>
      </c>
    </row>
    <row r="27" spans="2:17" x14ac:dyDescent="0.25">
      <c r="B27" t="s">
        <v>23</v>
      </c>
      <c r="C27" t="s">
        <v>21</v>
      </c>
      <c r="D27" t="s">
        <v>26</v>
      </c>
    </row>
    <row r="28" spans="2:17" x14ac:dyDescent="0.25">
      <c r="B28" t="s">
        <v>22</v>
      </c>
      <c r="C28">
        <v>10</v>
      </c>
      <c r="D28">
        <f>C28*100</f>
        <v>1000</v>
      </c>
    </row>
    <row r="29" spans="2:17" x14ac:dyDescent="0.25">
      <c r="B29" t="s">
        <v>24</v>
      </c>
      <c r="C29">
        <v>25</v>
      </c>
      <c r="D29">
        <f>C29*25</f>
        <v>625</v>
      </c>
    </row>
    <row r="30" spans="2:17" x14ac:dyDescent="0.25">
      <c r="B30" t="s">
        <v>25</v>
      </c>
      <c r="C30">
        <v>22</v>
      </c>
      <c r="D30">
        <f>C30*75</f>
        <v>1650</v>
      </c>
    </row>
    <row r="31" spans="2:17" x14ac:dyDescent="0.25">
      <c r="D31">
        <f>SUM(D28:D30)</f>
        <v>3275</v>
      </c>
    </row>
    <row r="34" spans="2:9" x14ac:dyDescent="0.25">
      <c r="B34" t="s">
        <v>28</v>
      </c>
      <c r="C34">
        <f>25000/60</f>
        <v>416.66666666666669</v>
      </c>
    </row>
    <row r="35" spans="2:9" x14ac:dyDescent="0.25">
      <c r="B35" t="s">
        <v>29</v>
      </c>
      <c r="C35">
        <f>300*4.65</f>
        <v>1395</v>
      </c>
    </row>
    <row r="38" spans="2:9" x14ac:dyDescent="0.25">
      <c r="B38" t="s">
        <v>0</v>
      </c>
      <c r="C38" t="s">
        <v>1</v>
      </c>
      <c r="D38" s="12" t="s">
        <v>31</v>
      </c>
      <c r="E38" t="s">
        <v>51</v>
      </c>
      <c r="F38" s="12" t="s">
        <v>31</v>
      </c>
      <c r="G38" s="12" t="s">
        <v>31</v>
      </c>
      <c r="H38" s="12" t="s">
        <v>31</v>
      </c>
      <c r="I38" s="12"/>
    </row>
    <row r="39" spans="2:9" x14ac:dyDescent="0.25">
      <c r="C39" t="s">
        <v>2</v>
      </c>
      <c r="D39" s="12" t="s">
        <v>53</v>
      </c>
      <c r="E39" t="s">
        <v>38</v>
      </c>
      <c r="F39" s="12" t="s">
        <v>53</v>
      </c>
      <c r="G39" s="12" t="s">
        <v>64</v>
      </c>
      <c r="H39" s="12" t="s">
        <v>58</v>
      </c>
      <c r="I39" s="12"/>
    </row>
    <row r="40" spans="2:9" x14ac:dyDescent="0.25">
      <c r="C40" t="s">
        <v>3</v>
      </c>
      <c r="D40" s="12" t="s">
        <v>32</v>
      </c>
      <c r="E40" s="12" t="s">
        <v>57</v>
      </c>
      <c r="F40" s="12" t="s">
        <v>52</v>
      </c>
      <c r="G40" s="12" t="s">
        <v>57</v>
      </c>
      <c r="H40" s="12" t="s">
        <v>59</v>
      </c>
      <c r="I40" s="12"/>
    </row>
    <row r="41" spans="2:9" x14ac:dyDescent="0.25">
      <c r="B41" t="s">
        <v>27</v>
      </c>
      <c r="C41">
        <v>4000</v>
      </c>
      <c r="D41">
        <f>C41*11</f>
        <v>44000</v>
      </c>
      <c r="E41">
        <v>5600</v>
      </c>
      <c r="F41">
        <f>E41*12</f>
        <v>67200</v>
      </c>
      <c r="G41" s="14">
        <v>10080</v>
      </c>
      <c r="H41">
        <f>G41*12</f>
        <v>120960</v>
      </c>
    </row>
    <row r="42" spans="2:9" x14ac:dyDescent="0.25">
      <c r="B42" t="s">
        <v>4</v>
      </c>
      <c r="C42">
        <v>200</v>
      </c>
      <c r="D42">
        <f t="shared" ref="D42:D51" si="0">C42*12</f>
        <v>2400</v>
      </c>
      <c r="E42">
        <v>200</v>
      </c>
      <c r="F42">
        <f t="shared" ref="F42:F52" si="1">E42*12</f>
        <v>2400</v>
      </c>
      <c r="G42">
        <v>200</v>
      </c>
      <c r="H42">
        <f t="shared" ref="H42:H52" si="2">G42*12</f>
        <v>2400</v>
      </c>
    </row>
    <row r="43" spans="2:9" x14ac:dyDescent="0.25">
      <c r="B43" t="s">
        <v>5</v>
      </c>
      <c r="C43">
        <v>150</v>
      </c>
      <c r="D43">
        <f t="shared" si="0"/>
        <v>1800</v>
      </c>
      <c r="E43">
        <v>150</v>
      </c>
      <c r="F43">
        <f t="shared" si="1"/>
        <v>1800</v>
      </c>
      <c r="G43">
        <v>150</v>
      </c>
      <c r="H43">
        <f t="shared" si="2"/>
        <v>1800</v>
      </c>
    </row>
    <row r="44" spans="2:9" x14ac:dyDescent="0.25">
      <c r="B44" t="s">
        <v>70</v>
      </c>
      <c r="C44">
        <v>500</v>
      </c>
      <c r="D44">
        <f t="shared" si="0"/>
        <v>6000</v>
      </c>
      <c r="E44">
        <v>700</v>
      </c>
      <c r="F44">
        <f t="shared" si="1"/>
        <v>8400</v>
      </c>
      <c r="G44">
        <v>1000</v>
      </c>
      <c r="H44">
        <f t="shared" si="2"/>
        <v>12000</v>
      </c>
    </row>
    <row r="45" spans="2:9" x14ac:dyDescent="0.25">
      <c r="B45" t="s">
        <v>6</v>
      </c>
      <c r="C45">
        <v>1000</v>
      </c>
      <c r="D45">
        <f t="shared" si="0"/>
        <v>12000</v>
      </c>
      <c r="E45">
        <v>1500</v>
      </c>
      <c r="F45">
        <f t="shared" si="1"/>
        <v>18000</v>
      </c>
      <c r="G45">
        <v>1500</v>
      </c>
      <c r="H45">
        <f t="shared" si="2"/>
        <v>18000</v>
      </c>
    </row>
    <row r="46" spans="2:9" x14ac:dyDescent="0.25">
      <c r="B46" t="s">
        <v>7</v>
      </c>
      <c r="C46">
        <v>150</v>
      </c>
      <c r="D46">
        <f t="shared" si="0"/>
        <v>1800</v>
      </c>
      <c r="E46">
        <v>150</v>
      </c>
      <c r="F46">
        <f t="shared" si="1"/>
        <v>1800</v>
      </c>
      <c r="G46">
        <v>150</v>
      </c>
      <c r="H46">
        <f t="shared" si="2"/>
        <v>1800</v>
      </c>
    </row>
    <row r="47" spans="2:9" x14ac:dyDescent="0.25">
      <c r="B47" t="s">
        <v>8</v>
      </c>
      <c r="C47" s="11">
        <f>O24</f>
        <v>8742</v>
      </c>
      <c r="D47" s="11">
        <f>C47*11</f>
        <v>96162</v>
      </c>
      <c r="E47">
        <v>14863</v>
      </c>
      <c r="F47">
        <f t="shared" si="1"/>
        <v>178356</v>
      </c>
      <c r="G47">
        <v>27099</v>
      </c>
      <c r="H47">
        <f t="shared" si="2"/>
        <v>325188</v>
      </c>
    </row>
    <row r="48" spans="2:9" x14ac:dyDescent="0.25">
      <c r="B48" t="s">
        <v>9</v>
      </c>
      <c r="C48">
        <v>250</v>
      </c>
      <c r="D48">
        <f>C48*11</f>
        <v>2750</v>
      </c>
      <c r="E48">
        <v>250</v>
      </c>
      <c r="F48">
        <f t="shared" si="1"/>
        <v>3000</v>
      </c>
      <c r="G48">
        <v>250</v>
      </c>
      <c r="H48">
        <f t="shared" si="2"/>
        <v>3000</v>
      </c>
    </row>
    <row r="49" spans="1:10" x14ac:dyDescent="0.25">
      <c r="B49" t="s">
        <v>10</v>
      </c>
      <c r="C49">
        <v>0</v>
      </c>
      <c r="D49">
        <f t="shared" si="0"/>
        <v>0</v>
      </c>
      <c r="E49">
        <v>0</v>
      </c>
      <c r="F49">
        <f t="shared" si="1"/>
        <v>0</v>
      </c>
      <c r="G49">
        <v>0</v>
      </c>
      <c r="H49">
        <f t="shared" si="2"/>
        <v>0</v>
      </c>
    </row>
    <row r="50" spans="1:10" x14ac:dyDescent="0.25">
      <c r="B50" t="s">
        <v>12</v>
      </c>
      <c r="C50">
        <v>417</v>
      </c>
      <c r="D50">
        <f>C50*10</f>
        <v>4170</v>
      </c>
      <c r="E50">
        <v>417</v>
      </c>
      <c r="F50">
        <f t="shared" si="1"/>
        <v>5004</v>
      </c>
      <c r="G50">
        <v>417</v>
      </c>
      <c r="H50">
        <f t="shared" si="2"/>
        <v>5004</v>
      </c>
    </row>
    <row r="51" spans="1:10" x14ac:dyDescent="0.25">
      <c r="B51" t="s">
        <v>13</v>
      </c>
      <c r="C51">
        <v>1395</v>
      </c>
      <c r="D51">
        <f t="shared" si="0"/>
        <v>16740</v>
      </c>
      <c r="E51">
        <v>1500</v>
      </c>
      <c r="F51">
        <f t="shared" si="1"/>
        <v>18000</v>
      </c>
      <c r="G51">
        <v>1800</v>
      </c>
      <c r="H51">
        <f t="shared" si="2"/>
        <v>21600</v>
      </c>
    </row>
    <row r="52" spans="1:10" x14ac:dyDescent="0.25">
      <c r="C52" s="12">
        <f>SUM(C41:C51)</f>
        <v>16804</v>
      </c>
      <c r="D52" s="13">
        <f>SUM(D41:D51)</f>
        <v>187822</v>
      </c>
      <c r="E52" s="12">
        <f>SUM(E41:E51)</f>
        <v>25330</v>
      </c>
      <c r="F52" s="16">
        <f t="shared" si="1"/>
        <v>303960</v>
      </c>
      <c r="G52" s="15">
        <f>SUM(G41:G51)</f>
        <v>42646</v>
      </c>
      <c r="H52" s="13">
        <f t="shared" si="2"/>
        <v>511752</v>
      </c>
    </row>
    <row r="53" spans="1:10" x14ac:dyDescent="0.25">
      <c r="B53" t="s">
        <v>69</v>
      </c>
      <c r="C53" s="12">
        <v>20000</v>
      </c>
      <c r="D53" s="13">
        <f>C53*11</f>
        <v>220000</v>
      </c>
      <c r="E53" s="12">
        <v>28000</v>
      </c>
      <c r="F53" s="16">
        <f>E53*12</f>
        <v>336000</v>
      </c>
      <c r="G53" s="15">
        <v>50400</v>
      </c>
      <c r="H53" s="13">
        <f>G53*12</f>
        <v>604800</v>
      </c>
    </row>
    <row r="54" spans="1:10" x14ac:dyDescent="0.25">
      <c r="C54" s="13">
        <f>SUM(C52:C53)</f>
        <v>36804</v>
      </c>
      <c r="D54" s="13">
        <f>SUM(D52:D53)</f>
        <v>407822</v>
      </c>
      <c r="E54" s="13">
        <f>SUM(E52:E53)</f>
        <v>53330</v>
      </c>
      <c r="F54" s="13">
        <f>SUM(F52:F53)</f>
        <v>639960</v>
      </c>
      <c r="G54" s="15">
        <f>SUM(G52:G53)</f>
        <v>93046</v>
      </c>
      <c r="H54" s="13">
        <f>SUM(H52:H53)</f>
        <v>1116552</v>
      </c>
    </row>
    <row r="55" spans="1:10" x14ac:dyDescent="0.25">
      <c r="B55" t="s">
        <v>33</v>
      </c>
    </row>
    <row r="56" spans="1:10" x14ac:dyDescent="0.25">
      <c r="B56" t="s">
        <v>2</v>
      </c>
    </row>
    <row r="58" spans="1:10" x14ac:dyDescent="0.25">
      <c r="A58" t="s">
        <v>37</v>
      </c>
      <c r="B58" t="s">
        <v>71</v>
      </c>
      <c r="C58" t="s">
        <v>34</v>
      </c>
      <c r="D58" t="s">
        <v>65</v>
      </c>
      <c r="E58" t="s">
        <v>35</v>
      </c>
      <c r="F58" t="s">
        <v>36</v>
      </c>
      <c r="G58" t="s">
        <v>61</v>
      </c>
      <c r="H58" t="s">
        <v>62</v>
      </c>
      <c r="I58" t="s">
        <v>63</v>
      </c>
      <c r="J58" t="s">
        <v>75</v>
      </c>
    </row>
    <row r="59" spans="1:10" x14ac:dyDescent="0.25">
      <c r="A59">
        <v>2</v>
      </c>
      <c r="B59" s="12">
        <v>100</v>
      </c>
      <c r="C59">
        <v>49.42</v>
      </c>
      <c r="D59">
        <v>100</v>
      </c>
      <c r="E59">
        <f>C59*1.2*1.4</f>
        <v>83.025599999999997</v>
      </c>
      <c r="F59">
        <v>150</v>
      </c>
      <c r="G59">
        <f>A59*B59*(E59+F59)</f>
        <v>46605.120000000003</v>
      </c>
      <c r="H59" s="9">
        <f>G59*11</f>
        <v>512656.32</v>
      </c>
      <c r="I59" s="9">
        <f>H59*100/119</f>
        <v>430803.63025210082</v>
      </c>
      <c r="J59" s="9">
        <f>H59-I59</f>
        <v>81852.689747899189</v>
      </c>
    </row>
    <row r="60" spans="1:10" x14ac:dyDescent="0.25">
      <c r="A60">
        <v>3</v>
      </c>
      <c r="B60" s="12">
        <v>100</v>
      </c>
      <c r="C60">
        <v>49.67</v>
      </c>
      <c r="D60">
        <v>100</v>
      </c>
      <c r="E60">
        <f>C60*1.2*1.4</f>
        <v>83.445599999999999</v>
      </c>
      <c r="F60">
        <v>150</v>
      </c>
      <c r="G60">
        <f>(E60+F60)*A60*B60</f>
        <v>70033.680000000008</v>
      </c>
      <c r="H60" s="9">
        <f>G60*12</f>
        <v>840404.16000000015</v>
      </c>
      <c r="I60" s="9">
        <f>H60*100/119</f>
        <v>706221.98319327738</v>
      </c>
      <c r="J60" s="9">
        <f>H60-I60</f>
        <v>134182.17680672277</v>
      </c>
    </row>
    <row r="61" spans="1:10" x14ac:dyDescent="0.25">
      <c r="A61">
        <v>5</v>
      </c>
      <c r="B61" s="12">
        <v>100</v>
      </c>
      <c r="C61">
        <v>50.17</v>
      </c>
      <c r="D61">
        <v>100</v>
      </c>
      <c r="E61">
        <f>C61*1.2*1.4</f>
        <v>84.285600000000002</v>
      </c>
      <c r="F61">
        <v>160</v>
      </c>
      <c r="G61">
        <f>(E61+F61)*A61*B61</f>
        <v>122142.79999999999</v>
      </c>
      <c r="H61" s="9">
        <f>G61*12</f>
        <v>1465713.5999999999</v>
      </c>
      <c r="I61" s="9">
        <f>H61*100/119</f>
        <v>1231692.1008403362</v>
      </c>
      <c r="J61" s="9">
        <f>H61-I61</f>
        <v>234021.49915966368</v>
      </c>
    </row>
    <row r="64" spans="1:10" x14ac:dyDescent="0.25">
      <c r="A64" t="s">
        <v>66</v>
      </c>
      <c r="B64" s="9">
        <f>I59-D54</f>
        <v>22981.630252100818</v>
      </c>
      <c r="D64" t="s">
        <v>72</v>
      </c>
      <c r="E64" s="9">
        <f>I59*0.01</f>
        <v>4308.0363025210081</v>
      </c>
      <c r="G64" t="s">
        <v>76</v>
      </c>
      <c r="H64">
        <f>2500*0.2</f>
        <v>500</v>
      </c>
    </row>
    <row r="65" spans="1:8" x14ac:dyDescent="0.25">
      <c r="A65" t="s">
        <v>67</v>
      </c>
      <c r="B65" s="9">
        <f>I60-F54</f>
        <v>66261.983193277381</v>
      </c>
      <c r="D65" t="s">
        <v>73</v>
      </c>
      <c r="E65" s="9">
        <f>I60*0.01</f>
        <v>7062.2198319327736</v>
      </c>
      <c r="G65" t="s">
        <v>76</v>
      </c>
      <c r="H65">
        <f t="shared" ref="H65:H66" si="3">2500*0.2</f>
        <v>500</v>
      </c>
    </row>
    <row r="66" spans="1:8" x14ac:dyDescent="0.25">
      <c r="A66" t="s">
        <v>68</v>
      </c>
      <c r="B66" s="9">
        <f>I61-H54</f>
        <v>115140.10084033618</v>
      </c>
      <c r="D66" t="s">
        <v>74</v>
      </c>
      <c r="E66" s="9">
        <f>I61*0.01</f>
        <v>12316.921008403362</v>
      </c>
      <c r="G66" t="s">
        <v>76</v>
      </c>
      <c r="H66">
        <f t="shared" si="3"/>
        <v>500</v>
      </c>
    </row>
    <row r="69" spans="1:8" x14ac:dyDescent="0.25">
      <c r="A69" t="s">
        <v>80</v>
      </c>
      <c r="B69" s="9">
        <f>B64-H64</f>
        <v>22481.630252100818</v>
      </c>
      <c r="C69" t="s">
        <v>81</v>
      </c>
      <c r="D69">
        <v>0</v>
      </c>
      <c r="E69" t="s">
        <v>78</v>
      </c>
      <c r="F69">
        <v>0</v>
      </c>
    </row>
    <row r="70" spans="1:8" x14ac:dyDescent="0.25">
      <c r="A70" t="s">
        <v>82</v>
      </c>
      <c r="B70" s="9">
        <v>0</v>
      </c>
      <c r="C70" t="s">
        <v>77</v>
      </c>
      <c r="D70" s="9">
        <f>B69+B65-H65</f>
        <v>88243.6134453782</v>
      </c>
      <c r="E70" t="s">
        <v>79</v>
      </c>
      <c r="F70" s="9">
        <f>D70*0.05</f>
        <v>4412.1806722689098</v>
      </c>
    </row>
    <row r="71" spans="1:8" x14ac:dyDescent="0.25">
      <c r="A71" t="s">
        <v>83</v>
      </c>
      <c r="B71" s="17">
        <v>0</v>
      </c>
      <c r="C71" t="s">
        <v>84</v>
      </c>
      <c r="D71" s="9">
        <f>B66-H66</f>
        <v>114640.10084033618</v>
      </c>
      <c r="E71" t="s">
        <v>85</v>
      </c>
      <c r="F71" s="9">
        <f>D71*0.05</f>
        <v>5732.0050420168091</v>
      </c>
    </row>
  </sheetData>
  <pageMargins left="0.7" right="0.7" top="0.75" bottom="0.75" header="0.3" footer="0.3"/>
  <pageSetup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Bogdan</cp:lastModifiedBy>
  <dcterms:created xsi:type="dcterms:W3CDTF">2018-11-18T07:38:07Z</dcterms:created>
  <dcterms:modified xsi:type="dcterms:W3CDTF">2018-11-18T11:48:20Z</dcterms:modified>
</cp:coreProperties>
</file>