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2.xml" ContentType="application/vnd.openxmlformats-officedocument.drawing+xml"/>
  <Override PartName="/xl/charts/chart3.xml" ContentType="application/vnd.openxmlformats-officedocument.drawingml.chart+xml"/>
  <Override PartName="/xl/drawings/drawing3.xml" ContentType="application/vnd.openxmlformats-officedocument.drawing+xml"/>
  <Override PartName="/xl/charts/chart4.xml" ContentType="application/vnd.openxmlformats-officedocument.drawingml.chart+xml"/>
  <Override PartName="/xl/charts/chart5.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12240" windowHeight="9240" activeTab="1"/>
  </bookViews>
  <sheets>
    <sheet name="FN - diasp" sheetId="9" r:id="rId1"/>
    <sheet name="SCV - diasp" sheetId="8" r:id="rId2"/>
    <sheet name="an 1" sheetId="10" r:id="rId3"/>
    <sheet name="investitia" sheetId="5" r:id="rId4"/>
    <sheet name="venituri" sheetId="6" r:id="rId5"/>
    <sheet name="cheltuieli" sheetId="7" r:id="rId6"/>
  </sheets>
  <definedNames>
    <definedName name="_xlnm.Print_Area" localSheetId="5">cheltuieli!$A$2:$P$25</definedName>
  </definedNames>
  <calcPr calcId="145621"/>
</workbook>
</file>

<file path=xl/calcChain.xml><?xml version="1.0" encoding="utf-8"?>
<calcChain xmlns="http://schemas.openxmlformats.org/spreadsheetml/2006/main">
  <c r="P33" i="10" l="1"/>
  <c r="P34" i="10"/>
  <c r="P35" i="10"/>
  <c r="P36" i="10"/>
  <c r="F35" i="10"/>
  <c r="M32" i="10"/>
  <c r="J32" i="10"/>
  <c r="G32" i="10"/>
  <c r="M48" i="10"/>
  <c r="J48" i="10"/>
  <c r="G48" i="10"/>
  <c r="G47" i="10"/>
  <c r="G6" i="6"/>
  <c r="F6" i="6"/>
  <c r="E7" i="6"/>
  <c r="F7" i="6" s="1"/>
  <c r="I7" i="6" s="1"/>
  <c r="E10" i="6"/>
  <c r="E12" i="6"/>
  <c r="J19" i="7"/>
  <c r="N9" i="7"/>
  <c r="N10" i="7"/>
  <c r="P18" i="7"/>
  <c r="O18" i="7"/>
  <c r="N18" i="7"/>
  <c r="M18" i="7"/>
  <c r="L18" i="7"/>
  <c r="K18" i="7"/>
  <c r="O7" i="7"/>
  <c r="M7" i="7"/>
  <c r="K7" i="7"/>
  <c r="J5" i="7"/>
  <c r="I8" i="6"/>
  <c r="I11" i="6"/>
  <c r="Q9" i="6"/>
  <c r="Q11" i="6"/>
  <c r="P9" i="6"/>
  <c r="P11" i="6"/>
  <c r="I9" i="6"/>
  <c r="I6" i="6"/>
  <c r="H8" i="6"/>
  <c r="H9" i="6"/>
  <c r="H10" i="6"/>
  <c r="P10" i="6" s="1"/>
  <c r="H11" i="6"/>
  <c r="H6" i="6"/>
  <c r="O9" i="6"/>
  <c r="O11" i="6"/>
  <c r="N9" i="6"/>
  <c r="N11" i="6"/>
  <c r="G8" i="6"/>
  <c r="G9" i="6"/>
  <c r="G10" i="6"/>
  <c r="N10" i="6" s="1"/>
  <c r="G11" i="6"/>
  <c r="G12" i="6"/>
  <c r="H12" i="6" s="1"/>
  <c r="M9" i="6"/>
  <c r="M11" i="6"/>
  <c r="F12" i="6"/>
  <c r="I12" i="6" s="1"/>
  <c r="F11" i="6"/>
  <c r="F10" i="6"/>
  <c r="I10" i="6" s="1"/>
  <c r="Q10" i="6" s="1"/>
  <c r="F9" i="6"/>
  <c r="F8" i="6"/>
  <c r="L9" i="6"/>
  <c r="L10" i="6"/>
  <c r="L11" i="6"/>
  <c r="E11" i="6"/>
  <c r="E9" i="6"/>
  <c r="E8" i="6"/>
  <c r="E6" i="6"/>
  <c r="E44" i="5"/>
  <c r="E45" i="5"/>
  <c r="E46" i="5"/>
  <c r="E47" i="5"/>
  <c r="C8" i="5"/>
  <c r="C6" i="5"/>
  <c r="G7" i="6" l="1"/>
  <c r="H7" i="6" s="1"/>
  <c r="M10" i="6"/>
  <c r="O10" i="6" s="1"/>
  <c r="Q12" i="6"/>
  <c r="I13" i="6"/>
  <c r="P12" i="6"/>
  <c r="H13" i="6"/>
  <c r="P8" i="7"/>
  <c r="O8" i="7"/>
  <c r="N8" i="7"/>
  <c r="M8" i="7"/>
  <c r="L8" i="7"/>
  <c r="K8" i="7"/>
  <c r="O15" i="7"/>
  <c r="K15" i="7"/>
  <c r="J7" i="7"/>
  <c r="D5" i="5"/>
  <c r="D13" i="6" l="1"/>
  <c r="V12" i="6"/>
  <c r="P7" i="7"/>
  <c r="J14" i="7"/>
  <c r="P15" i="7"/>
  <c r="L15" i="7"/>
  <c r="D25" i="5"/>
  <c r="E26" i="5"/>
  <c r="E25" i="5" s="1"/>
  <c r="E30" i="5" s="1"/>
  <c r="D17" i="5"/>
  <c r="N15" i="7" l="1"/>
  <c r="M15" i="7"/>
  <c r="P9" i="10"/>
  <c r="W12" i="6"/>
  <c r="N35" i="7"/>
  <c r="N12" i="6"/>
  <c r="Z12" i="6" s="1"/>
  <c r="L12" i="6"/>
  <c r="M12" i="6"/>
  <c r="Y12" i="6" s="1"/>
  <c r="AB12" i="6"/>
  <c r="O35" i="7"/>
  <c r="E39" i="5"/>
  <c r="O12" i="6" l="1"/>
  <c r="X12" i="6"/>
  <c r="AA12" i="6"/>
  <c r="E19" i="5"/>
  <c r="E7" i="5"/>
  <c r="E14" i="8" l="1"/>
  <c r="D14" i="8"/>
  <c r="G52" i="10"/>
  <c r="H52" i="10" s="1"/>
  <c r="I52" i="10" s="1"/>
  <c r="J52" i="10" s="1"/>
  <c r="K52" i="10" s="1"/>
  <c r="L52" i="10" s="1"/>
  <c r="M52" i="10" s="1"/>
  <c r="N52" i="10" s="1"/>
  <c r="O52" i="10" s="1"/>
  <c r="F52" i="10"/>
  <c r="L7" i="7"/>
  <c r="K17" i="6"/>
  <c r="F2" i="6"/>
  <c r="I2" i="6" s="1"/>
  <c r="E13" i="5"/>
  <c r="E14" i="5"/>
  <c r="E15" i="5"/>
  <c r="E6" i="5"/>
  <c r="E40" i="10"/>
  <c r="D39" i="10"/>
  <c r="H17" i="10"/>
  <c r="I17" i="10" s="1"/>
  <c r="J17" i="10" s="1"/>
  <c r="K17" i="10" s="1"/>
  <c r="L17" i="10" s="1"/>
  <c r="M17" i="10" s="1"/>
  <c r="N17" i="10" s="1"/>
  <c r="O17" i="10" s="1"/>
  <c r="H8" i="10"/>
  <c r="I8" i="10" s="1"/>
  <c r="J8" i="10" s="1"/>
  <c r="K8" i="10" s="1"/>
  <c r="L8" i="10" s="1"/>
  <c r="M8" i="10" s="1"/>
  <c r="N8" i="10" s="1"/>
  <c r="O8" i="10" s="1"/>
  <c r="E16" i="10"/>
  <c r="F16" i="10" s="1"/>
  <c r="G16" i="10" s="1"/>
  <c r="H16" i="10" s="1"/>
  <c r="I16" i="10" s="1"/>
  <c r="J16" i="10" s="1"/>
  <c r="K16" i="10" s="1"/>
  <c r="L16" i="10" s="1"/>
  <c r="M16" i="10" s="1"/>
  <c r="N16" i="10" s="1"/>
  <c r="O16" i="10" s="1"/>
  <c r="D15" i="10"/>
  <c r="P31" i="7" l="1"/>
  <c r="W8" i="6"/>
  <c r="V8" i="6"/>
  <c r="D22" i="10"/>
  <c r="E23" i="10"/>
  <c r="F23" i="10"/>
  <c r="G23" i="10"/>
  <c r="H23" i="10"/>
  <c r="I23" i="10"/>
  <c r="J23" i="10"/>
  <c r="K23" i="10"/>
  <c r="L23" i="10"/>
  <c r="M23" i="10"/>
  <c r="N23" i="10"/>
  <c r="O23" i="10"/>
  <c r="D23" i="10"/>
  <c r="E27" i="10"/>
  <c r="F27" i="10"/>
  <c r="G27" i="10"/>
  <c r="H27" i="10"/>
  <c r="I27" i="10"/>
  <c r="J27" i="10"/>
  <c r="K27" i="10"/>
  <c r="L27" i="10"/>
  <c r="M27" i="10"/>
  <c r="N27" i="10"/>
  <c r="O27" i="10"/>
  <c r="D27" i="10"/>
  <c r="E31" i="10"/>
  <c r="F31" i="10"/>
  <c r="D31" i="10"/>
  <c r="E58" i="10"/>
  <c r="F58" i="10"/>
  <c r="G58" i="10"/>
  <c r="H58" i="10"/>
  <c r="I58" i="10"/>
  <c r="J58" i="10"/>
  <c r="K58" i="10"/>
  <c r="L58" i="10"/>
  <c r="M58" i="10"/>
  <c r="N58" i="10"/>
  <c r="O58" i="10"/>
  <c r="D58" i="10"/>
  <c r="E70" i="10"/>
  <c r="F70" i="10"/>
  <c r="G70" i="10"/>
  <c r="H70" i="10"/>
  <c r="I70" i="10"/>
  <c r="J70" i="10"/>
  <c r="K70" i="10"/>
  <c r="L70" i="10"/>
  <c r="M70" i="10"/>
  <c r="N70" i="10"/>
  <c r="O70" i="10"/>
  <c r="D70" i="10"/>
  <c r="F73" i="10"/>
  <c r="G73" i="10"/>
  <c r="H73" i="10"/>
  <c r="I73" i="10"/>
  <c r="J73" i="10"/>
  <c r="K73" i="10"/>
  <c r="L73" i="10"/>
  <c r="M73" i="10"/>
  <c r="N73" i="10"/>
  <c r="O73" i="10"/>
  <c r="D73" i="10"/>
  <c r="E64" i="10"/>
  <c r="F64" i="10"/>
  <c r="G64" i="10"/>
  <c r="H64" i="10"/>
  <c r="I64" i="10"/>
  <c r="J64" i="10"/>
  <c r="K64" i="10"/>
  <c r="L64" i="10"/>
  <c r="M64" i="10"/>
  <c r="N64" i="10"/>
  <c r="O64" i="10"/>
  <c r="D64" i="10"/>
  <c r="E76" i="10"/>
  <c r="F76" i="10"/>
  <c r="G76" i="10"/>
  <c r="H76" i="10"/>
  <c r="I76" i="10"/>
  <c r="J76" i="10"/>
  <c r="K76" i="10"/>
  <c r="L76" i="10"/>
  <c r="M76" i="10"/>
  <c r="N76" i="10"/>
  <c r="O76" i="10"/>
  <c r="D76" i="10"/>
  <c r="E81" i="10"/>
  <c r="F81" i="10"/>
  <c r="G81" i="10"/>
  <c r="H81" i="10"/>
  <c r="I81" i="10"/>
  <c r="J81" i="10"/>
  <c r="K81" i="10"/>
  <c r="L81" i="10"/>
  <c r="M81" i="10"/>
  <c r="N81" i="10"/>
  <c r="O81" i="10"/>
  <c r="D81" i="10"/>
  <c r="E85" i="10"/>
  <c r="F85" i="10"/>
  <c r="G85" i="10"/>
  <c r="H85" i="10"/>
  <c r="I85" i="10"/>
  <c r="J85" i="10"/>
  <c r="K85" i="10"/>
  <c r="L85" i="10"/>
  <c r="M85" i="10"/>
  <c r="N85" i="10"/>
  <c r="O85" i="10"/>
  <c r="D85" i="10"/>
  <c r="E89" i="10"/>
  <c r="F89" i="10"/>
  <c r="G89" i="10"/>
  <c r="H89" i="10"/>
  <c r="I89" i="10"/>
  <c r="J89" i="10"/>
  <c r="K89" i="10"/>
  <c r="L89" i="10"/>
  <c r="M89" i="10"/>
  <c r="N89" i="10"/>
  <c r="O89" i="10"/>
  <c r="D89" i="10"/>
  <c r="E96" i="10"/>
  <c r="F96" i="10"/>
  <c r="G96" i="10"/>
  <c r="H96" i="10"/>
  <c r="I96" i="10"/>
  <c r="J96" i="10"/>
  <c r="K96" i="10"/>
  <c r="L96" i="10"/>
  <c r="M96" i="10"/>
  <c r="N96" i="10"/>
  <c r="O96" i="10"/>
  <c r="D96" i="10"/>
  <c r="P18" i="10"/>
  <c r="P19" i="10"/>
  <c r="P20" i="10"/>
  <c r="P21" i="10"/>
  <c r="P23" i="10"/>
  <c r="P24" i="10"/>
  <c r="P25" i="10"/>
  <c r="P26" i="10"/>
  <c r="P27" i="10"/>
  <c r="P28" i="10"/>
  <c r="P29" i="10"/>
  <c r="P30" i="10"/>
  <c r="P38" i="10"/>
  <c r="P39" i="10"/>
  <c r="P40" i="10"/>
  <c r="P41" i="10"/>
  <c r="P42" i="10"/>
  <c r="P50" i="10"/>
  <c r="P53" i="10"/>
  <c r="P54" i="10"/>
  <c r="P55" i="10"/>
  <c r="P56" i="10"/>
  <c r="P57" i="10"/>
  <c r="P58" i="10"/>
  <c r="P59" i="10"/>
  <c r="P60" i="10"/>
  <c r="P61" i="10"/>
  <c r="P62" i="10"/>
  <c r="P63" i="10"/>
  <c r="P65" i="10"/>
  <c r="P66" i="10"/>
  <c r="P67" i="10"/>
  <c r="P68" i="10"/>
  <c r="P69" i="10"/>
  <c r="P70" i="10"/>
  <c r="P71" i="10"/>
  <c r="P72" i="10"/>
  <c r="P75" i="10"/>
  <c r="P76" i="10"/>
  <c r="P77" i="10"/>
  <c r="P78" i="10"/>
  <c r="P80" i="10"/>
  <c r="P81" i="10"/>
  <c r="P82" i="10"/>
  <c r="P83" i="10"/>
  <c r="P84" i="10"/>
  <c r="P86" i="10"/>
  <c r="P87" i="10"/>
  <c r="P88" i="10"/>
  <c r="P90" i="10"/>
  <c r="P91" i="10"/>
  <c r="P92" i="10"/>
  <c r="P93" i="10"/>
  <c r="P94" i="10"/>
  <c r="P95" i="10"/>
  <c r="P96" i="10"/>
  <c r="P97" i="10"/>
  <c r="P98" i="10"/>
  <c r="P99" i="10"/>
  <c r="P100" i="10"/>
  <c r="E51" i="10"/>
  <c r="F51" i="10"/>
  <c r="H51" i="10"/>
  <c r="I51" i="10"/>
  <c r="J51" i="10"/>
  <c r="K51" i="10"/>
  <c r="L51" i="10"/>
  <c r="M51" i="10"/>
  <c r="N51" i="10"/>
  <c r="O51" i="10"/>
  <c r="D51" i="10"/>
  <c r="F43" i="10"/>
  <c r="D43" i="10"/>
  <c r="D37" i="10"/>
  <c r="E38" i="10"/>
  <c r="F38" i="10" s="1"/>
  <c r="G38" i="10" s="1"/>
  <c r="H38" i="10" s="1"/>
  <c r="I38" i="10" s="1"/>
  <c r="J38" i="10" s="1"/>
  <c r="K38" i="10" s="1"/>
  <c r="L38" i="10" s="1"/>
  <c r="M38" i="10" s="1"/>
  <c r="N38" i="10" s="1"/>
  <c r="O38" i="10" s="1"/>
  <c r="O37" i="10" s="1"/>
  <c r="E15" i="10"/>
  <c r="F15" i="10"/>
  <c r="G15" i="10"/>
  <c r="H15" i="10"/>
  <c r="I15" i="10"/>
  <c r="J15" i="10"/>
  <c r="K15" i="10"/>
  <c r="L15" i="10"/>
  <c r="M15" i="10"/>
  <c r="N15" i="10"/>
  <c r="O15" i="10"/>
  <c r="D12" i="10"/>
  <c r="P13" i="10"/>
  <c r="E14" i="10"/>
  <c r="E12" i="10" s="1"/>
  <c r="D6" i="10"/>
  <c r="Q8" i="10"/>
  <c r="Q16" i="10"/>
  <c r="Q17" i="10"/>
  <c r="P17" i="10"/>
  <c r="Q1" i="10"/>
  <c r="Q2" i="10" s="1"/>
  <c r="P16" i="10"/>
  <c r="P8" i="10"/>
  <c r="E7" i="10"/>
  <c r="E16" i="9"/>
  <c r="F16" i="9"/>
  <c r="D9" i="9"/>
  <c r="Q8" i="6"/>
  <c r="N6" i="6"/>
  <c r="D15" i="8"/>
  <c r="E17" i="9" s="1"/>
  <c r="E15" i="8"/>
  <c r="F17" i="9" s="1"/>
  <c r="P14" i="7"/>
  <c r="O14" i="7"/>
  <c r="E9" i="8"/>
  <c r="D9" i="8"/>
  <c r="D11" i="8" s="1"/>
  <c r="P7" i="6"/>
  <c r="AB7" i="6" s="1"/>
  <c r="P52" i="10"/>
  <c r="Q7" i="6"/>
  <c r="Q6" i="6"/>
  <c r="P8" i="6"/>
  <c r="P6" i="6"/>
  <c r="N7" i="6"/>
  <c r="Z7" i="6" s="1"/>
  <c r="N8" i="6"/>
  <c r="Z8" i="6" s="1"/>
  <c r="M7" i="6"/>
  <c r="Y7" i="6" s="1"/>
  <c r="M8" i="6"/>
  <c r="Y8" i="6" s="1"/>
  <c r="M6" i="6"/>
  <c r="L7" i="6"/>
  <c r="X7" i="6" s="1"/>
  <c r="L8" i="6"/>
  <c r="L6" i="6"/>
  <c r="D24" i="8"/>
  <c r="E24" i="8"/>
  <c r="C24" i="8"/>
  <c r="P89" i="10" l="1"/>
  <c r="N48" i="10"/>
  <c r="O48" i="10" s="1"/>
  <c r="K32" i="10"/>
  <c r="L32" i="10" s="1"/>
  <c r="L31" i="10" s="1"/>
  <c r="P64" i="10"/>
  <c r="G51" i="10"/>
  <c r="P51" i="10" s="1"/>
  <c r="K48" i="10"/>
  <c r="L48" i="10" s="1"/>
  <c r="X6" i="6"/>
  <c r="AB6" i="6"/>
  <c r="E11" i="8"/>
  <c r="F13" i="9"/>
  <c r="E13" i="9"/>
  <c r="AB8" i="6"/>
  <c r="X8" i="6"/>
  <c r="O8" i="6"/>
  <c r="Z6" i="6"/>
  <c r="Y6" i="6"/>
  <c r="P85" i="10"/>
  <c r="K37" i="10"/>
  <c r="G37" i="10"/>
  <c r="N37" i="10"/>
  <c r="J37" i="10"/>
  <c r="F37" i="10"/>
  <c r="M37" i="10"/>
  <c r="I37" i="10"/>
  <c r="E37" i="10"/>
  <c r="P37" i="10" s="1"/>
  <c r="F14" i="10"/>
  <c r="G14" i="10" s="1"/>
  <c r="H14" i="10" s="1"/>
  <c r="I14" i="10" s="1"/>
  <c r="J14" i="10" s="1"/>
  <c r="K14" i="10" s="1"/>
  <c r="L14" i="10" s="1"/>
  <c r="M14" i="10" s="1"/>
  <c r="N14" i="10" s="1"/>
  <c r="O14" i="10" s="1"/>
  <c r="O12" i="10" s="1"/>
  <c r="P15" i="10"/>
  <c r="L37" i="10"/>
  <c r="H37" i="10"/>
  <c r="K12" i="10"/>
  <c r="H12" i="10"/>
  <c r="D5" i="10"/>
  <c r="D103" i="10" s="1"/>
  <c r="E6" i="10"/>
  <c r="E5" i="10" s="1"/>
  <c r="F7" i="10"/>
  <c r="Q14" i="6"/>
  <c r="P14" i="6"/>
  <c r="E10" i="8"/>
  <c r="D10" i="8"/>
  <c r="O6" i="7" l="1"/>
  <c r="O5" i="7"/>
  <c r="P5" i="7"/>
  <c r="P6" i="7"/>
  <c r="K31" i="10"/>
  <c r="J31" i="10"/>
  <c r="H32" i="10"/>
  <c r="G31" i="10"/>
  <c r="N32" i="10"/>
  <c r="M31" i="10"/>
  <c r="H48" i="10"/>
  <c r="I48" i="10" s="1"/>
  <c r="AA8" i="6"/>
  <c r="E5" i="8"/>
  <c r="E7" i="8" s="1"/>
  <c r="F6" i="9"/>
  <c r="F5" i="9" s="1"/>
  <c r="D5" i="8"/>
  <c r="D7" i="8" s="1"/>
  <c r="E6" i="9"/>
  <c r="E5" i="9" s="1"/>
  <c r="P14" i="10"/>
  <c r="L12" i="10"/>
  <c r="F12" i="10"/>
  <c r="I12" i="10"/>
  <c r="J12" i="10"/>
  <c r="G12" i="10"/>
  <c r="M12" i="10"/>
  <c r="N12" i="10"/>
  <c r="G7" i="10"/>
  <c r="F6" i="10"/>
  <c r="D8" i="8" l="1"/>
  <c r="E12" i="9" s="1"/>
  <c r="E8" i="8"/>
  <c r="F12" i="9" s="1"/>
  <c r="O32" i="10"/>
  <c r="O31" i="10" s="1"/>
  <c r="N31" i="10"/>
  <c r="I32" i="10"/>
  <c r="H31" i="10"/>
  <c r="P48" i="10"/>
  <c r="D25" i="8"/>
  <c r="D16" i="8"/>
  <c r="E18" i="9" s="1"/>
  <c r="I21" i="8"/>
  <c r="E25" i="8"/>
  <c r="E16" i="8"/>
  <c r="F18" i="9" s="1"/>
  <c r="J21" i="8"/>
  <c r="F5" i="10"/>
  <c r="P12" i="10"/>
  <c r="H7" i="10"/>
  <c r="G6" i="10"/>
  <c r="G5" i="10" s="1"/>
  <c r="E53" i="5"/>
  <c r="E54" i="5"/>
  <c r="E52" i="5"/>
  <c r="E18" i="5"/>
  <c r="E17" i="5" s="1"/>
  <c r="E45" i="10" s="1"/>
  <c r="P45" i="10" s="1"/>
  <c r="I31" i="10" l="1"/>
  <c r="P31" i="10" s="1"/>
  <c r="P32" i="10"/>
  <c r="I7" i="10"/>
  <c r="H6" i="10"/>
  <c r="H5" i="10" s="1"/>
  <c r="E51" i="5"/>
  <c r="C61" i="5" s="1"/>
  <c r="E8" i="5"/>
  <c r="E9" i="5"/>
  <c r="E10" i="5"/>
  <c r="E12" i="5"/>
  <c r="E11" i="5" s="1"/>
  <c r="E33" i="5"/>
  <c r="K6" i="6"/>
  <c r="W6" i="6" s="1"/>
  <c r="K7" i="6"/>
  <c r="E43" i="5"/>
  <c r="E48" i="5" s="1"/>
  <c r="L10" i="5"/>
  <c r="L11" i="5"/>
  <c r="L12" i="5"/>
  <c r="O12" i="5" s="1"/>
  <c r="N17" i="7"/>
  <c r="F67" i="5"/>
  <c r="L7" i="5"/>
  <c r="S7" i="5" s="1"/>
  <c r="T7" i="5" s="1"/>
  <c r="M10" i="5"/>
  <c r="M11" i="5"/>
  <c r="N14" i="7"/>
  <c r="E34" i="5"/>
  <c r="E35" i="5"/>
  <c r="E36" i="5"/>
  <c r="E37" i="5"/>
  <c r="E38" i="5"/>
  <c r="J1" i="7"/>
  <c r="K14" i="7"/>
  <c r="L14" i="7"/>
  <c r="M14" i="7"/>
  <c r="V7" i="6"/>
  <c r="V6" i="6"/>
  <c r="L5" i="6"/>
  <c r="M5" i="6"/>
  <c r="N5" i="6"/>
  <c r="K5" i="6"/>
  <c r="C71" i="5"/>
  <c r="M14" i="5"/>
  <c r="B61" i="5"/>
  <c r="B60" i="5"/>
  <c r="B59" i="5"/>
  <c r="B58" i="5"/>
  <c r="B57" i="5"/>
  <c r="K12" i="5"/>
  <c r="K11" i="5"/>
  <c r="K10" i="5"/>
  <c r="K9" i="5"/>
  <c r="K7" i="5"/>
  <c r="K6" i="5"/>
  <c r="K5" i="5"/>
  <c r="D11" i="5"/>
  <c r="E5" i="5" l="1"/>
  <c r="S10" i="5"/>
  <c r="C14" i="8"/>
  <c r="D16" i="9" s="1"/>
  <c r="L6" i="5"/>
  <c r="S6" i="5" s="1"/>
  <c r="T6" i="5" s="1"/>
  <c r="E46" i="10"/>
  <c r="P46" i="10" s="1"/>
  <c r="P12" i="5"/>
  <c r="Q12" i="5" s="1"/>
  <c r="S12" i="5" s="1"/>
  <c r="O7" i="6"/>
  <c r="AA7" i="6" s="1"/>
  <c r="W7" i="6"/>
  <c r="P11" i="5"/>
  <c r="Q11" i="5" s="1"/>
  <c r="S11" i="5" s="1"/>
  <c r="T11" i="5" s="1"/>
  <c r="J7" i="10"/>
  <c r="I6" i="10"/>
  <c r="I5" i="10" s="1"/>
  <c r="N7" i="7"/>
  <c r="O10" i="5"/>
  <c r="L13" i="5"/>
  <c r="C58" i="5"/>
  <c r="E40" i="5"/>
  <c r="O6" i="6"/>
  <c r="L14" i="6"/>
  <c r="M14" i="6"/>
  <c r="N14" i="6"/>
  <c r="K14" i="6"/>
  <c r="D12" i="8"/>
  <c r="E14" i="9" s="1"/>
  <c r="O7" i="5"/>
  <c r="L5" i="7" l="1"/>
  <c r="L6" i="7"/>
  <c r="K6" i="7"/>
  <c r="K5" i="7"/>
  <c r="M5" i="7"/>
  <c r="M6" i="7"/>
  <c r="E74" i="10"/>
  <c r="P74" i="10" s="1"/>
  <c r="C60" i="5"/>
  <c r="N19" i="7"/>
  <c r="C15" i="8" s="1"/>
  <c r="D17" i="9" s="1"/>
  <c r="J47" i="10"/>
  <c r="M47" i="10"/>
  <c r="C9" i="8"/>
  <c r="D13" i="9" s="1"/>
  <c r="M35" i="7"/>
  <c r="O6" i="5"/>
  <c r="P6" i="5" s="1"/>
  <c r="Q6" i="5" s="1"/>
  <c r="L5" i="5"/>
  <c r="S5" i="5" s="1"/>
  <c r="E44" i="10"/>
  <c r="P44" i="10" s="1"/>
  <c r="R12" i="5"/>
  <c r="C59" i="5"/>
  <c r="J23" i="7" s="1"/>
  <c r="N23" i="7" s="1"/>
  <c r="E49" i="10"/>
  <c r="C12" i="8"/>
  <c r="D14" i="9" s="1"/>
  <c r="AA6" i="6"/>
  <c r="R11" i="5"/>
  <c r="K7" i="10"/>
  <c r="J6" i="10"/>
  <c r="J5" i="10" s="1"/>
  <c r="Q15" i="6"/>
  <c r="P15" i="6"/>
  <c r="O13" i="5"/>
  <c r="P10" i="5"/>
  <c r="N13" i="5"/>
  <c r="E21" i="5"/>
  <c r="C57" i="5" s="1"/>
  <c r="L15" i="6"/>
  <c r="N15" i="6"/>
  <c r="O14" i="6"/>
  <c r="M15" i="6"/>
  <c r="J6" i="7"/>
  <c r="K15" i="6"/>
  <c r="P7" i="5"/>
  <c r="Q7" i="5" s="1"/>
  <c r="N6" i="7" l="1"/>
  <c r="N5" i="7"/>
  <c r="E73" i="10"/>
  <c r="P73" i="10" s="1"/>
  <c r="C11" i="8"/>
  <c r="C10" i="8"/>
  <c r="J43" i="10"/>
  <c r="J103" i="10" s="1"/>
  <c r="K47" i="10"/>
  <c r="G43" i="10"/>
  <c r="G103" i="10" s="1"/>
  <c r="H47" i="10"/>
  <c r="N47" i="10"/>
  <c r="M43" i="10"/>
  <c r="O5" i="5"/>
  <c r="O8" i="5" s="1"/>
  <c r="O14" i="5" s="1"/>
  <c r="K22" i="7" s="1"/>
  <c r="L8" i="5"/>
  <c r="L14" i="5" s="1"/>
  <c r="N8" i="5"/>
  <c r="N14" i="5" s="1"/>
  <c r="J22" i="7" s="1"/>
  <c r="R6" i="5"/>
  <c r="P49" i="10"/>
  <c r="E43" i="10"/>
  <c r="C5" i="8"/>
  <c r="C7" i="8" s="1"/>
  <c r="D6" i="9"/>
  <c r="D5" i="9" s="1"/>
  <c r="D10" i="9" s="1"/>
  <c r="C62" i="5"/>
  <c r="D20" i="9"/>
  <c r="L7" i="10"/>
  <c r="K6" i="10"/>
  <c r="K5" i="10" s="1"/>
  <c r="E13" i="8"/>
  <c r="F15" i="9" s="1"/>
  <c r="D13" i="8"/>
  <c r="E15" i="9" s="1"/>
  <c r="M12" i="7"/>
  <c r="R15" i="6"/>
  <c r="O15" i="6"/>
  <c r="O18" i="6"/>
  <c r="O19" i="6"/>
  <c r="O20" i="6"/>
  <c r="R7" i="6"/>
  <c r="R6" i="6"/>
  <c r="O17" i="6"/>
  <c r="P13" i="5"/>
  <c r="Q10" i="5"/>
  <c r="K12" i="7"/>
  <c r="O12" i="7"/>
  <c r="N29" i="7" s="1"/>
  <c r="D37" i="7" s="1"/>
  <c r="C13" i="8"/>
  <c r="D15" i="9" s="1"/>
  <c r="L12" i="7"/>
  <c r="P12" i="7"/>
  <c r="O29" i="7" s="1"/>
  <c r="E37" i="7" s="1"/>
  <c r="J12" i="7"/>
  <c r="R7" i="5"/>
  <c r="S8" i="5"/>
  <c r="T5" i="5"/>
  <c r="T8" i="5" s="1"/>
  <c r="L47" i="10" l="1"/>
  <c r="L43" i="10" s="1"/>
  <c r="K43" i="10"/>
  <c r="K103" i="10" s="1"/>
  <c r="C8" i="8"/>
  <c r="D12" i="9" s="1"/>
  <c r="I47" i="10"/>
  <c r="I43" i="10" s="1"/>
  <c r="H43" i="10"/>
  <c r="H103" i="10" s="1"/>
  <c r="N43" i="10"/>
  <c r="O47" i="10"/>
  <c r="P5" i="5"/>
  <c r="P8" i="5" s="1"/>
  <c r="P14" i="5" s="1"/>
  <c r="L22" i="7" s="1"/>
  <c r="D57" i="5"/>
  <c r="G59" i="5"/>
  <c r="G62" i="5"/>
  <c r="E103" i="10"/>
  <c r="Q20" i="7"/>
  <c r="E12" i="8"/>
  <c r="F14" i="9" s="1"/>
  <c r="C25" i="8"/>
  <c r="H21" i="8"/>
  <c r="C16" i="8"/>
  <c r="J24" i="7"/>
  <c r="J25" i="7" s="1"/>
  <c r="F79" i="10"/>
  <c r="F103" i="10" s="1"/>
  <c r="D58" i="5"/>
  <c r="D61" i="5"/>
  <c r="D59" i="5"/>
  <c r="K24" i="7"/>
  <c r="K25" i="7" s="1"/>
  <c r="I79" i="10"/>
  <c r="C69" i="5"/>
  <c r="M7" i="10"/>
  <c r="L6" i="10"/>
  <c r="L5" i="10" s="1"/>
  <c r="Q13" i="5"/>
  <c r="R10" i="5"/>
  <c r="R13" i="5" s="1"/>
  <c r="N12" i="7"/>
  <c r="M29" i="7" s="1"/>
  <c r="C37" i="7" s="1"/>
  <c r="O43" i="10" l="1"/>
  <c r="P43" i="10" s="1"/>
  <c r="P47" i="10"/>
  <c r="Q5" i="5"/>
  <c r="Q8" i="5" s="1"/>
  <c r="Q14" i="5" s="1"/>
  <c r="M22" i="7" s="1"/>
  <c r="D18" i="9"/>
  <c r="I103" i="10"/>
  <c r="C70" i="5"/>
  <c r="D70" i="5" s="1"/>
  <c r="D69" i="5"/>
  <c r="L24" i="7"/>
  <c r="L25" i="7" s="1"/>
  <c r="L79" i="10"/>
  <c r="L103" i="10" s="1"/>
  <c r="N7" i="10"/>
  <c r="M6" i="10"/>
  <c r="M5" i="10" s="1"/>
  <c r="M103" i="10" s="1"/>
  <c r="S13" i="5"/>
  <c r="S14" i="5" s="1"/>
  <c r="T10" i="5"/>
  <c r="T13" i="5" s="1"/>
  <c r="T14" i="5" s="1"/>
  <c r="R5" i="5" l="1"/>
  <c r="R8" i="5" s="1"/>
  <c r="R14" i="5" s="1"/>
  <c r="N22" i="7" s="1"/>
  <c r="C17" i="8" s="1"/>
  <c r="M24" i="7"/>
  <c r="M25" i="7" s="1"/>
  <c r="O79" i="10"/>
  <c r="O7" i="10"/>
  <c r="N6" i="10"/>
  <c r="N5" i="10" s="1"/>
  <c r="N103" i="10" s="1"/>
  <c r="P22" i="7"/>
  <c r="E17" i="8" s="1"/>
  <c r="O22" i="7"/>
  <c r="D17" i="8" s="1"/>
  <c r="N24" i="7" l="1"/>
  <c r="M30" i="7" s="1"/>
  <c r="C38" i="7" s="1"/>
  <c r="P79" i="10"/>
  <c r="O24" i="7"/>
  <c r="N30" i="7" s="1"/>
  <c r="D38" i="7" s="1"/>
  <c r="P24" i="7"/>
  <c r="O30" i="7" s="1"/>
  <c r="E38" i="7" s="1"/>
  <c r="D19" i="9"/>
  <c r="D11" i="9" s="1"/>
  <c r="D29" i="9" s="1"/>
  <c r="D30" i="9" s="1"/>
  <c r="D31" i="9" s="1"/>
  <c r="E4" i="9" s="1"/>
  <c r="E10" i="9" s="1"/>
  <c r="C18" i="8"/>
  <c r="O6" i="10"/>
  <c r="Q7" i="10"/>
  <c r="Q5" i="10" s="1"/>
  <c r="P7" i="10"/>
  <c r="N25" i="7" l="1"/>
  <c r="S29" i="7" s="1"/>
  <c r="P25" i="7"/>
  <c r="U29" i="7" s="1"/>
  <c r="E19" i="9"/>
  <c r="E11" i="9" s="1"/>
  <c r="E29" i="9" s="1"/>
  <c r="E30" i="9" s="1"/>
  <c r="E31" i="9" s="1"/>
  <c r="F4" i="9" s="1"/>
  <c r="F10" i="9" s="1"/>
  <c r="D18" i="8"/>
  <c r="H22" i="8"/>
  <c r="H23" i="8" s="1"/>
  <c r="H26" i="8" s="1"/>
  <c r="C20" i="8"/>
  <c r="C26" i="8"/>
  <c r="C28" i="8" s="1"/>
  <c r="F19" i="9"/>
  <c r="F11" i="9" s="1"/>
  <c r="F29" i="9" s="1"/>
  <c r="F30" i="9" s="1"/>
  <c r="E18" i="8"/>
  <c r="O25" i="7"/>
  <c r="O5" i="10"/>
  <c r="P6" i="10"/>
  <c r="Q12" i="7" l="1"/>
  <c r="P29" i="7" s="1"/>
  <c r="M31" i="7"/>
  <c r="C39" i="7" s="1"/>
  <c r="Q24" i="7"/>
  <c r="P30" i="7" s="1"/>
  <c r="Q7" i="7"/>
  <c r="Q10" i="7"/>
  <c r="N31" i="7"/>
  <c r="D39" i="7" s="1"/>
  <c r="T29" i="7"/>
  <c r="O31" i="7"/>
  <c r="E39" i="7" s="1"/>
  <c r="P5" i="10"/>
  <c r="P103" i="10" s="1"/>
  <c r="Q107" i="10" s="1"/>
  <c r="O103" i="10"/>
  <c r="F31" i="9"/>
  <c r="R25" i="7"/>
  <c r="J22" i="8"/>
  <c r="J23" i="8" s="1"/>
  <c r="J26" i="8" s="1"/>
  <c r="E26" i="8"/>
  <c r="E28" i="8" s="1"/>
  <c r="E20" i="8"/>
  <c r="I22" i="8"/>
  <c r="I23" i="8" s="1"/>
  <c r="I26" i="8" s="1"/>
  <c r="D26" i="8"/>
  <c r="D28" i="8" s="1"/>
  <c r="D20" i="8"/>
  <c r="Q3" i="10" l="1"/>
  <c r="Q106" i="10" l="1"/>
</calcChain>
</file>

<file path=xl/sharedStrings.xml><?xml version="1.0" encoding="utf-8"?>
<sst xmlns="http://schemas.openxmlformats.org/spreadsheetml/2006/main" count="374" uniqueCount="320">
  <si>
    <t>TOTAL CHELTUIELI</t>
  </si>
  <si>
    <t>Luna 1</t>
  </si>
  <si>
    <t>Luna 2</t>
  </si>
  <si>
    <t>Luna 3</t>
  </si>
  <si>
    <t>Luna 4</t>
  </si>
  <si>
    <t>Luna 5</t>
  </si>
  <si>
    <t>Luna 6</t>
  </si>
  <si>
    <t>Luna 7</t>
  </si>
  <si>
    <t>Luna 8</t>
  </si>
  <si>
    <t>Luna 9</t>
  </si>
  <si>
    <t>Luna 10</t>
  </si>
  <si>
    <t>Luna 11</t>
  </si>
  <si>
    <t>Luna 12</t>
  </si>
  <si>
    <t>1. Cheltuieli cu salariile personalului nou-angajat</t>
  </si>
  <si>
    <t>1.1. Cheltuieli salariale NETE</t>
  </si>
  <si>
    <t>Salariat 1</t>
  </si>
  <si>
    <t>Salariat 2</t>
  </si>
  <si>
    <t>Salariat 3</t>
  </si>
  <si>
    <t>Salariat 4</t>
  </si>
  <si>
    <t>Salariat 5</t>
  </si>
  <si>
    <t>1.2 Onorarii/ venituri asimilate salariilor pentru experți proprii/ cooptați</t>
  </si>
  <si>
    <t>1.3. Contribuţii sociale aferente cheltuielilor salariale şi cheltuielilor asimilate acestora (contribuţii angajaţi şi angajatori)</t>
  </si>
  <si>
    <t>2. Cheltuieli cu deplasarea personalului întreprinderilor nou-înfiinţate:</t>
  </si>
  <si>
    <t>2.1 Cheltuieli pentru cazare</t>
  </si>
  <si>
    <t>cazare 1</t>
  </si>
  <si>
    <t>Cazare 2</t>
  </si>
  <si>
    <t>2.2 Cheltuieli cu diurna personalului propriu</t>
  </si>
  <si>
    <t>Diurna Personal 1</t>
  </si>
  <si>
    <t>Diurna Personal 2</t>
  </si>
  <si>
    <t>2.3 Cheltuieli pentru transportul persoanelor (inclusiv transportul efectuat cu mijloacele de transport în comun sau taxi, gară, autogară sau port şi locul delegării ori locul de cazare, precum şi transportul efectuat pe distanța dintre locul de cazare şi locul delegării)</t>
  </si>
  <si>
    <t>Cheltuieli Transport 2</t>
  </si>
  <si>
    <t>3. Cheltuieli aferente diverselor achiziţii de servicii specializate, pentru care beneficiarul ajutorului de minimis nu are expertiza necesară</t>
  </si>
  <si>
    <t>Servicii specializate contabilitatea</t>
  </si>
  <si>
    <t>Servicii specializate juridic</t>
  </si>
  <si>
    <t>4. Cheltuieli cu achiziția de active fixe corporale (altele decât terenuri și imobile), obiecte de inventar, materii prime și materiale, inclusiv materiale consumabile, alte cheltuieli pentru investiţii necesare funcţionării întreprinderilor</t>
  </si>
  <si>
    <t>5. Cheltuieli cu închirierea de sedii (inclusiv depozite), spații pentru desfășurarea diverselor activițăți ale întreprinderii, echipamente, vehicule, diverse bunuri</t>
  </si>
  <si>
    <t>Chirie sediu</t>
  </si>
  <si>
    <t>Chirie spatii productie si depozitare</t>
  </si>
  <si>
    <t>Chirie echipamente</t>
  </si>
  <si>
    <t>Chirie vehicule</t>
  </si>
  <si>
    <t>Chirie diverse bunuri</t>
  </si>
  <si>
    <t>6. Cheltuieli de leasing fără achiziție (leasing operațional) aferente funcţionării întreprinderilor (rate de leasing operațional plătite de întreprindere pentru: echipamente, vehicule, diverse bunuri mobile și imobile)</t>
  </si>
  <si>
    <t>Echipamente</t>
  </si>
  <si>
    <t>Vehicule</t>
  </si>
  <si>
    <t>Bunuri imobile</t>
  </si>
  <si>
    <t>7. Utilităţi aferente funcţionării întreprinderilor</t>
  </si>
  <si>
    <t>Energie electrica</t>
  </si>
  <si>
    <t>Gaze</t>
  </si>
  <si>
    <t>Apa/canalizare</t>
  </si>
  <si>
    <t>Internet + telefonie</t>
  </si>
  <si>
    <t>8. Servicii de administrare a clădirilor aferente funcţionării întreprinderilor</t>
  </si>
  <si>
    <t>9. Servicii de întreţinere şi reparare de echipamente şi mijloace de transport aferente funcţionării întreprinderilor</t>
  </si>
  <si>
    <t>10. Arhivare de documente aferente funcţionării întreprinderilor</t>
  </si>
  <si>
    <t>Cheltuieli arhivare</t>
  </si>
  <si>
    <t>11. Amortizare de active aferente funcţionării întreprinderilor</t>
  </si>
  <si>
    <t>12. Cheltuieli financiare şi juridice (notariale) aferente funcţionării întreprinderilor</t>
  </si>
  <si>
    <t>Cheltuieli financiare aferente functionarii</t>
  </si>
  <si>
    <t>Cheltuieli juridice (notariale aferente functionarii</t>
  </si>
  <si>
    <t>13. Conectare la reţele informatice aferente funcţionării întreprinderilor</t>
  </si>
  <si>
    <t>Cheltuieli conectare retele informatice</t>
  </si>
  <si>
    <t>14. Cheltuieli de informare şi publicitate aferente funcţionării întreprinderilor</t>
  </si>
  <si>
    <t>Cheltuieli cercetare de piata</t>
  </si>
  <si>
    <t>Cheltuieli infiintare site si pagina facebook/ Instagram</t>
  </si>
  <si>
    <t>Cheltuieli materiale informative - afise/flyere</t>
  </si>
  <si>
    <t>15. Alte cheltuieli aferente funcţionării întreprinderilor</t>
  </si>
  <si>
    <t>15.1. Prelucrare de date</t>
  </si>
  <si>
    <t>15.2. Întreţinere, actualizare şi dezvoltare de aplicaţii informatice</t>
  </si>
  <si>
    <t>15.3. Achiziţionare de publicaţii, cărţi, reviste de specialitate relevante pentru operaţiune, în format tipărit şi/sau electronic</t>
  </si>
  <si>
    <t>15.4. Concesiuni, brevete, licenţe, mărci comerciale, drepturi şi active similare</t>
  </si>
  <si>
    <t>Legenda</t>
  </si>
  <si>
    <t xml:space="preserve">Se completeaza in LEI FARA ZECIMALE </t>
  </si>
  <si>
    <t>Investitia amortizabila (descriere detaliata)</t>
  </si>
  <si>
    <t>Nr. Unitati</t>
  </si>
  <si>
    <t>Valoare  Totala (lei)</t>
  </si>
  <si>
    <t>Perioada de amortizare (ani)</t>
  </si>
  <si>
    <t>Valoare (lei)</t>
  </si>
  <si>
    <t>Pret Unitar (Lei)</t>
  </si>
  <si>
    <t>casa de marcat</t>
  </si>
  <si>
    <t>Valoare unitara (lei)</t>
  </si>
  <si>
    <t>Valoare totala (lei)</t>
  </si>
  <si>
    <t>Cheltuieli anterioare productiei - total</t>
  </si>
  <si>
    <t>Alte cheltuieli: autorizare</t>
  </si>
  <si>
    <t>% din total investitie</t>
  </si>
  <si>
    <t>Total Valoare Investitie si Ch. Anterioare Productiei</t>
  </si>
  <si>
    <t>%</t>
  </si>
  <si>
    <t>1.  Necesarul de Finantare ( Valoarea investitiei), din care</t>
  </si>
  <si>
    <r>
      <t>1.1.</t>
    </r>
    <r>
      <rPr>
        <sz val="7"/>
        <color rgb="FF000000"/>
        <rFont val="Times New Roman"/>
        <family val="1"/>
      </rPr>
      <t xml:space="preserve">              </t>
    </r>
    <r>
      <rPr>
        <sz val="11"/>
        <color rgb="FF000000"/>
        <rFont val="Arial Narrow"/>
        <family val="2"/>
      </rPr>
      <t>Valoarea subvenției solicitate ( transa I si II)</t>
    </r>
  </si>
  <si>
    <r>
      <t>1.2.</t>
    </r>
    <r>
      <rPr>
        <sz val="7"/>
        <color rgb="FF000000"/>
        <rFont val="Times New Roman"/>
        <family val="1"/>
      </rPr>
      <t xml:space="preserve">              </t>
    </r>
    <r>
      <rPr>
        <sz val="11"/>
        <color rgb="FF000000"/>
        <rFont val="Arial Narrow"/>
        <family val="2"/>
      </rPr>
      <t xml:space="preserve">Contribuție proprie (din surse proprii și atrase) </t>
    </r>
    <r>
      <rPr>
        <i/>
        <sz val="11"/>
        <color rgb="FF000000"/>
        <rFont val="Arial Narrow"/>
        <family val="2"/>
      </rPr>
      <t>(opțional)</t>
    </r>
  </si>
  <si>
    <r>
      <t>2.</t>
    </r>
    <r>
      <rPr>
        <b/>
        <sz val="7"/>
        <color rgb="FF000000"/>
        <rFont val="Times New Roman"/>
        <family val="1"/>
      </rPr>
      <t xml:space="preserve">        </t>
    </r>
    <r>
      <rPr>
        <b/>
        <sz val="11"/>
        <color rgb="FF000000"/>
        <rFont val="Arial Narrow"/>
        <family val="2"/>
      </rPr>
      <t>Destinația fondurilor</t>
    </r>
  </si>
  <si>
    <r>
      <t>2.1.</t>
    </r>
    <r>
      <rPr>
        <sz val="7"/>
        <color rgb="FF000000"/>
        <rFont val="Times New Roman"/>
        <family val="1"/>
      </rPr>
      <t xml:space="preserve">              </t>
    </r>
    <r>
      <rPr>
        <sz val="11"/>
        <color rgb="FF000000"/>
        <rFont val="Arial Narrow"/>
        <family val="2"/>
      </rPr>
      <t xml:space="preserve">Investiții  și cheltuieli anterioare producției </t>
    </r>
    <r>
      <rPr>
        <i/>
        <sz val="11"/>
        <color rgb="FF000000"/>
        <rFont val="Arial Narrow"/>
        <family val="2"/>
      </rPr>
      <t>(autorizatii, avize, inregistrare firma)</t>
    </r>
  </si>
  <si>
    <r>
      <t>2.2.</t>
    </r>
    <r>
      <rPr>
        <sz val="7"/>
        <color rgb="FF000000"/>
        <rFont val="Times New Roman"/>
        <family val="1"/>
      </rPr>
      <t xml:space="preserve">              </t>
    </r>
    <r>
      <rPr>
        <sz val="11"/>
        <color rgb="FF000000"/>
        <rFont val="Arial Narrow"/>
        <family val="2"/>
      </rPr>
      <t>Cheltuieli operaționale în primele 12 luni</t>
    </r>
  </si>
  <si>
    <t>Total</t>
  </si>
  <si>
    <t>Pret unitar (Lei) Inclusiv TVA</t>
  </si>
  <si>
    <t>Valoare Totala (lei)</t>
  </si>
  <si>
    <t>Perioada de amortizare(ani)</t>
  </si>
  <si>
    <t>Cheltuieli cu amortizarea mijloacelor fixe aferente investitiei</t>
  </si>
  <si>
    <t>Total Amorizare Active corporale</t>
  </si>
  <si>
    <t>Total Cheltuieli de amortizare Active  Necorporale</t>
  </si>
  <si>
    <t>Anul I Trim 1</t>
  </si>
  <si>
    <t>Anul I Trim 2</t>
  </si>
  <si>
    <t>Anul I Trim 3</t>
  </si>
  <si>
    <t>Anul I Trim 4</t>
  </si>
  <si>
    <t>Total Anul 1</t>
  </si>
  <si>
    <t>Anul II - Trim 1</t>
  </si>
  <si>
    <t>Anul II - Trim 2</t>
  </si>
  <si>
    <t>I. Investitia - Active  corporale</t>
  </si>
  <si>
    <t>I.Active corporale cu valoare unitara mai mare de 2500 lei ( TVA inclus)</t>
  </si>
  <si>
    <t xml:space="preserve">I. 1. Masini si echipamente de Productie/ Prestari servicii </t>
  </si>
  <si>
    <t xml:space="preserve">I.2. Echipamente IT </t>
  </si>
  <si>
    <t xml:space="preserve">I. 3. Mobilier </t>
  </si>
  <si>
    <t>II. Investitia - Active  necorporale cu valoare unitara mai mare de 2500 lei ( TVA inclus)</t>
  </si>
  <si>
    <t>II.1.Programe de calculator</t>
  </si>
  <si>
    <t>II.2. Marci brevete</t>
  </si>
  <si>
    <t>II.3 Alte active necorporale</t>
  </si>
  <si>
    <t>II. Investitia - Active  necorporale</t>
  </si>
  <si>
    <t>Total Cheltuieli cu amortizare active</t>
  </si>
  <si>
    <t xml:space="preserve">III. Obiecte de inventar ( valoare achizitie &lt;2500 lei TVA inclus) </t>
  </si>
  <si>
    <t>Total Cheltuieli cu  obiectele de inventar</t>
  </si>
  <si>
    <t>Total investitie in active corporale amortizabila</t>
  </si>
  <si>
    <t xml:space="preserve">Total investitie in active necorporale amortizabila </t>
  </si>
  <si>
    <t>IV. Amanenajari spatii de Productie /Prestari servicii/Comert</t>
  </si>
  <si>
    <t>V. Cheltuieli anterioare productiei</t>
  </si>
  <si>
    <t>Structura Investitiei</t>
  </si>
  <si>
    <t xml:space="preserve"> Planul de  finantare al investitiei</t>
  </si>
  <si>
    <t>Cantitate ( nr. unitati produs/serviciu)</t>
  </si>
  <si>
    <t>an 1</t>
  </si>
  <si>
    <t xml:space="preserve">       Total cifra de afaceri ( lei)</t>
  </si>
  <si>
    <t>NA</t>
  </si>
  <si>
    <r>
      <t xml:space="preserve"> </t>
    </r>
    <r>
      <rPr>
        <b/>
        <sz val="11"/>
        <color theme="1"/>
        <rFont val="Arial Narrow"/>
        <family val="2"/>
      </rPr>
      <t xml:space="preserve">Cheltuieli de producţie directe </t>
    </r>
  </si>
  <si>
    <t>Cantitate/ Nr. Salariati</t>
  </si>
  <si>
    <t>tr 1</t>
  </si>
  <si>
    <t>tr 2</t>
  </si>
  <si>
    <t xml:space="preserve">Subansamble/piese de schimb  </t>
  </si>
  <si>
    <t xml:space="preserve">Alte cheltuieli directe(detaliaţi) </t>
  </si>
  <si>
    <t>Total cheltuieli directe</t>
  </si>
  <si>
    <t>Cheltuieli de producţie indirecte</t>
  </si>
  <si>
    <t xml:space="preserve">Total cheltuieli indirecte </t>
  </si>
  <si>
    <t>Total cifra de afaceri ( Euro)                                                                                                                                                                         Rata de schimb 4.66 lei/euro</t>
  </si>
  <si>
    <t>an 1 trim 1</t>
  </si>
  <si>
    <t>an 1 trim 2</t>
  </si>
  <si>
    <t>an 1 trim 3</t>
  </si>
  <si>
    <t>an 1 trim 4</t>
  </si>
  <si>
    <t>an 2</t>
  </si>
  <si>
    <t>An 1</t>
  </si>
  <si>
    <t>Valoarea  vanzarilor/ produs/serviciu/an ca procent din volumul maxim al vanzarilor estimat pe an</t>
  </si>
  <si>
    <t xml:space="preserve"> ESTIMAREA VENITURILOR</t>
  </si>
  <si>
    <t>Cheltuieli de exploatare anuale (operaţionale)</t>
  </si>
  <si>
    <t>A1tr1</t>
  </si>
  <si>
    <t>A1tr2</t>
  </si>
  <si>
    <t>A1tr3</t>
  </si>
  <si>
    <t>A1tr4</t>
  </si>
  <si>
    <t>A2tr1</t>
  </si>
  <si>
    <t>A2tr2</t>
  </si>
  <si>
    <t>PU (lei)</t>
  </si>
  <si>
    <t>tr 3</t>
  </si>
  <si>
    <t>tr 4</t>
  </si>
  <si>
    <t>An2</t>
  </si>
  <si>
    <t>An 1 Total</t>
  </si>
  <si>
    <t>A1 tr1</t>
  </si>
  <si>
    <t>A1 tr2</t>
  </si>
  <si>
    <t>A1 tr3</t>
  </si>
  <si>
    <t>A1 tr4</t>
  </si>
  <si>
    <t>Cheltuieli de leasing fara achizitie</t>
  </si>
  <si>
    <t>Total           an 1</t>
  </si>
  <si>
    <r>
      <t>Alte cheltuieli indirecte</t>
    </r>
    <r>
      <rPr>
        <i/>
        <sz val="11"/>
        <color theme="1"/>
        <rFont val="Arial Narrow"/>
        <family val="2"/>
      </rPr>
      <t xml:space="preserve">(detaliaţi) - amortizare investitie </t>
    </r>
  </si>
  <si>
    <t>x</t>
  </si>
  <si>
    <t>Valoare Vanzari  - Produs( lei/sortiment)/ perioada</t>
  </si>
  <si>
    <t>Cheltuieli  juridice de infiintare si inregistrare a firmei  din care CS 200 lei</t>
  </si>
  <si>
    <t xml:space="preserve">Cheltuieli de deplasare/delegatii </t>
  </si>
  <si>
    <t xml:space="preserve">Cheltuieli de Marketing si Promovare -  realizare pagina Web/ mentenanta website firma, participari la evenimente specifice </t>
  </si>
  <si>
    <t>conform  bugetului de marketing</t>
  </si>
  <si>
    <t xml:space="preserve">Utilitati birou/ sediu social: Energie electrica, apa, energie termica, telefon si internet </t>
  </si>
  <si>
    <t>incluse in ch cu transportul</t>
  </si>
  <si>
    <t>Chirie punct de lucru</t>
  </si>
  <si>
    <t>amortizare totala/ perioada</t>
  </si>
  <si>
    <t>detaliat in descrierea investitiei si a ch. Anterioare productiei</t>
  </si>
  <si>
    <t>CONTUL DE PROFIT ȘI PIERDERE PRESCURTAT</t>
  </si>
  <si>
    <t>AN 2018</t>
  </si>
  <si>
    <t>AN 2019</t>
  </si>
  <si>
    <t>AN 2020</t>
  </si>
  <si>
    <t>1. Cifra de afaceri netă</t>
  </si>
  <si>
    <t>VENITURI DIN EXPLOATARE – TOTAL rd.2+3</t>
  </si>
  <si>
    <t>Cheltuieli cu materii prime/marfuri şi materiale consumabile aferente activităţii desfaşurate</t>
  </si>
  <si>
    <t>Salarii (inclusiv cheltuielile aferente)</t>
  </si>
  <si>
    <t>Salarii nete</t>
  </si>
  <si>
    <t>Cheltuieli cu salariile</t>
  </si>
  <si>
    <t>Chirii</t>
  </si>
  <si>
    <t>Utilităţi</t>
  </si>
  <si>
    <t>Costuri funcţionare birou, Cheltuieli de marketing, Reparaţii/Întreţinere</t>
  </si>
  <si>
    <t>Asigurări</t>
  </si>
  <si>
    <t>Impozite, taxe şi vărsăminte asimilate,  Impozitul pe profit</t>
  </si>
  <si>
    <t>Alte cheltuieli</t>
  </si>
  <si>
    <t>TOTAL CHELTUIELI( RD.5-12)</t>
  </si>
  <si>
    <t>PROFITUL SAU PIERDEREA DIN EXPLOATARE:</t>
  </si>
  <si>
    <t>Profit ( RD.4-13)</t>
  </si>
  <si>
    <t>Pierdere (RD.13-4)</t>
  </si>
  <si>
    <t xml:space="preserve">VENITURI FINANCIARE – TOTAL </t>
  </si>
  <si>
    <t>CHELTUIELI FINANCIARE - TOTAL</t>
  </si>
  <si>
    <t>PROFITUL SAU PIERDEREA FINANCIAR(Ă) (RD,17-18)</t>
  </si>
  <si>
    <t>VENITURI TOTALE  (RD.4+17)</t>
  </si>
  <si>
    <t>CHELTUIELI TOTALE  (RD,13+18)</t>
  </si>
  <si>
    <t>18. PROFITUL SAU PIERDEREA BRUT(Ă):</t>
  </si>
  <si>
    <t>Profit  (  Rd,20-21)</t>
  </si>
  <si>
    <t>Pierdere  (rd.21-20)</t>
  </si>
  <si>
    <t>UNDE NU SUNT COSTURI VA RUGAM SA INTRODUCETI 0</t>
  </si>
  <si>
    <t>NU SE COMPLTEAZA pentru ca se fac calcule automat</t>
  </si>
  <si>
    <t>Alte cheltuieli ( amortizare si ch cu ob de inventar)</t>
  </si>
  <si>
    <t xml:space="preserve"> VENITURI DIN EXPLOATARE </t>
  </si>
  <si>
    <t xml:space="preserve">Alte venituri din exploatare </t>
  </si>
  <si>
    <t>CASH-FLOW</t>
  </si>
  <si>
    <t>Nr. crt.</t>
  </si>
  <si>
    <t>I</t>
  </si>
  <si>
    <t>Sold iniţial disponibil (casă şi bancă)</t>
  </si>
  <si>
    <t>A</t>
  </si>
  <si>
    <t>Intrări de lichidităţi (1+2+3+4)</t>
  </si>
  <si>
    <t>din vânzări</t>
  </si>
  <si>
    <t>din credite primite</t>
  </si>
  <si>
    <t>alte intrări de numerar (aport propriu, etc.)</t>
  </si>
  <si>
    <t>Alocaţie Financiară nerambursabilă</t>
  </si>
  <si>
    <t>Total disponibil (I+A)</t>
  </si>
  <si>
    <t>B</t>
  </si>
  <si>
    <t>Utilizari numerar din exploatare</t>
  </si>
  <si>
    <t>Cheltuieli cu materii prime şi materiale consumabile aferente activităţii desfaşurate</t>
  </si>
  <si>
    <t>Costuri funcţionare birou, Cheltuieli de marketing, Servicii cu terţii, Reparaţii/Întreţinere</t>
  </si>
  <si>
    <t>Impozite, taxe şi vărsăminte asimilate</t>
  </si>
  <si>
    <t>C</t>
  </si>
  <si>
    <t>Cheltuieli pentru investiţii (Valoarea totală a proiectului)</t>
  </si>
  <si>
    <t>D</t>
  </si>
  <si>
    <t xml:space="preserve">Credite </t>
  </si>
  <si>
    <t>rambursări rate de credit scadente</t>
  </si>
  <si>
    <t>dobânzi şi comisioane</t>
  </si>
  <si>
    <t>E</t>
  </si>
  <si>
    <t>Plăţi/încasări pentru impozite şi taxe (1-2+3)</t>
  </si>
  <si>
    <t>Plăţi TVA</t>
  </si>
  <si>
    <t>Rambursări TVA</t>
  </si>
  <si>
    <t>Impozit pe profit/cifră de afaceri</t>
  </si>
  <si>
    <t>F</t>
  </si>
  <si>
    <t>Dividende</t>
  </si>
  <si>
    <t>G</t>
  </si>
  <si>
    <t>Total utilizări numerar (B+C+D+E+F)</t>
  </si>
  <si>
    <t>H</t>
  </si>
  <si>
    <t>Flux net de lichidităţi (A-G)</t>
  </si>
  <si>
    <t>II</t>
  </si>
  <si>
    <t>Sold final disponibil (I+H)</t>
  </si>
  <si>
    <t>Explicaţii / an</t>
  </si>
  <si>
    <t>Preț unitar mediu (lei/mp)</t>
  </si>
  <si>
    <t>an 3</t>
  </si>
  <si>
    <t>an2</t>
  </si>
  <si>
    <t>An3</t>
  </si>
  <si>
    <t xml:space="preserve">Anul II </t>
  </si>
  <si>
    <t>Anul III</t>
  </si>
  <si>
    <t>An 3</t>
  </si>
  <si>
    <t>Utilităţi si cheltuieli de transport</t>
  </si>
  <si>
    <t>Venituri Totale</t>
  </si>
  <si>
    <t>Cheltuieli Totale</t>
  </si>
  <si>
    <t>Profit/Pierdere</t>
  </si>
  <si>
    <t>An 2019</t>
  </si>
  <si>
    <t>An 2020</t>
  </si>
  <si>
    <t>marja de profit</t>
  </si>
  <si>
    <t>COSTURI ACCEPTATE LA FINANTARE - previziune 12 luni</t>
  </si>
  <si>
    <t>corelare cu  planul de afaceri</t>
  </si>
  <si>
    <t xml:space="preserve">Justificare sume / oferte piata </t>
  </si>
  <si>
    <t>Bunuri Mobile</t>
  </si>
  <si>
    <t>Chltuieli intretinere</t>
  </si>
  <si>
    <t>Cheltuieli promovare retele social specializate</t>
  </si>
  <si>
    <t>AVAND GRIJA SA INTRODUCETI ELEMENTE JUSTIFICATIVE SI IN COLOANA DIN DREAPTA CARE URMARESTE CORELAREA CU PLANUL DE AFACERI SI CU REZONABILITATEA PRETURIELOR ( OFERTE DIN PIATA)</t>
  </si>
  <si>
    <t>UNDE NU SUNT COSTURI VA RUGAM S AINTRODUCETI 0</t>
  </si>
  <si>
    <t>Obligatoriue de completat pentru a exista justificarea cheltuielii in corelare cu ce prevede planul  de faaceri</t>
  </si>
  <si>
    <t>total anul inv</t>
  </si>
  <si>
    <t xml:space="preserve">Expert cooptat </t>
  </si>
  <si>
    <t>Altele cheltuieli  - obiecte de inventar</t>
  </si>
  <si>
    <t>Servicii specializate tehnologie (securizare si autorizare)</t>
  </si>
  <si>
    <t>An 2</t>
  </si>
  <si>
    <t>AN 2021</t>
  </si>
  <si>
    <t>An 2021</t>
  </si>
  <si>
    <t>Ch. Directe</t>
  </si>
  <si>
    <t>Ch. Indirecte</t>
  </si>
  <si>
    <t xml:space="preserve"> papetarie, tonner, formulare</t>
  </si>
  <si>
    <t>Cheltuieli Transport  combustibil</t>
  </si>
  <si>
    <t>2.4 Taxe şi asigurări de călătorie și asigurări medicale aferente deplasării CASCO</t>
  </si>
  <si>
    <t>Total numar clienti</t>
  </si>
  <si>
    <t>Obiectiv</t>
  </si>
  <si>
    <t>Numar angajati</t>
  </si>
  <si>
    <t>SALARII</t>
  </si>
  <si>
    <t>total cheltuieli</t>
  </si>
  <si>
    <r>
      <t>Alte cheltuieli indirecte</t>
    </r>
    <r>
      <rPr>
        <i/>
        <sz val="11"/>
        <color theme="1"/>
        <rFont val="Arial Narrow"/>
        <family val="2"/>
      </rPr>
      <t>(detaliaţi) -  si cheltuieli cu ob. Inventar,</t>
    </r>
  </si>
  <si>
    <t xml:space="preserve">625 lei luna - Sv. Contabilitate; </t>
  </si>
  <si>
    <t>Servicii sau lucrări subcontractate: amenajari, securizare spatiu, cheltuieli  juridice de infiintare</t>
  </si>
  <si>
    <t>Mobilier birou</t>
  </si>
  <si>
    <t>EchipamenteIT birotica  - calculatoare, multifinctionala, copiator, videoproiector  retea si  software</t>
  </si>
  <si>
    <t>Cheltuieli reparatii revizii instalatii  birou</t>
  </si>
  <si>
    <t>Amenajate spatii productie</t>
  </si>
  <si>
    <t>licent  windos/ program de management stocuri si  comenzi</t>
  </si>
  <si>
    <t>calculator desktop ecran si tastatura, imprimanta</t>
  </si>
  <si>
    <t>maobilier  depozit/ birou/ sala de productie</t>
  </si>
  <si>
    <t>Cheltuieli de Birou/ Consumabile 100 lei/luna</t>
  </si>
  <si>
    <t>1500 lei/luna</t>
  </si>
  <si>
    <t>aspirator de spalat cu spuma</t>
  </si>
  <si>
    <t>Cheltuieli de securizare spatiu de lucru ( CASCO)</t>
  </si>
  <si>
    <t>masina de traport  echipamente  spalatorie  mobila</t>
  </si>
  <si>
    <t>aparat  se spalat cu  abur</t>
  </si>
  <si>
    <t xml:space="preserve">Spalat masina exterior </t>
  </si>
  <si>
    <t xml:space="preserve">Spalat si curatit masina interior </t>
  </si>
  <si>
    <t>Spalat motor</t>
  </si>
  <si>
    <t>Spalat /curatat tapiterie</t>
  </si>
  <si>
    <t>Degresat roti</t>
  </si>
  <si>
    <t>Pulverizat ceara</t>
  </si>
  <si>
    <t xml:space="preserve"> Pachet  complet spalat masina interior si exterior, motor si roti</t>
  </si>
  <si>
    <t>Materi prime: detergent</t>
  </si>
  <si>
    <t>Materiale auxiliare: ceara</t>
  </si>
  <si>
    <t>Utilitati punct de lucru: transport  echipamente  la  locatia de prestare servicii</t>
  </si>
  <si>
    <t>Cheltuieli  cu salarii ( manopera directa: salarii nete, inclusiv taxe şi contribuţii sociale si contributie firma);  2  angajati din care 3042 lei net 1774 lei si 1294 taxe</t>
  </si>
  <si>
    <t>Contabilitate servicii specializare de contabilitate</t>
  </si>
  <si>
    <t>200 lei/luna</t>
  </si>
  <si>
    <t>Asigurari</t>
  </si>
  <si>
    <t>punct de lucru mobil</t>
  </si>
  <si>
    <t>ch de infiintare</t>
  </si>
  <si>
    <t>Materie prima 1</t>
  </si>
  <si>
    <t>Materie prima 2</t>
  </si>
  <si>
    <t>Achizitie  echipamant de spalare masini  portabile</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</si>
</sst>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3" formatCode="_(* #,##0.00_);_(* \(#,##0.00\);_(* &quot;-&quot;??_);_(@_)"/>
    <numFmt numFmtId="164" formatCode="_(* #,##0_);_(* \(#,##0\);_(* &quot;-&quot;??_);_(@_)"/>
    <numFmt numFmtId="165" formatCode="0.0%"/>
    <numFmt numFmtId="166" formatCode="_(* #,##0.0_);_(* \(#,##0.0\);_(* &quot;-&quot;??_);_(@_)"/>
    <numFmt numFmtId="167" formatCode="_(* #,##0.0000_);_(* \(#,##0.0000\);_(* &quot;-&quot;??_);_(@_)"/>
    <numFmt numFmtId="168" formatCode="_(* #,##0.0_);_(* \(#,##0.0\);_(* &quot;-&quot;?_);_(@_)"/>
  </numFmts>
  <fonts count="51" x14ac:knownFonts="1">
    <font>
      <sz val="11"/>
      <color theme="1"/>
      <name val="Calibri"/>
      <family val="2"/>
      <scheme val="minor"/>
    </font>
    <font>
      <i/>
      <sz val="11"/>
      <color theme="1"/>
      <name val="Calibri"/>
      <family val="2"/>
      <charset val="238"/>
      <scheme val="minor"/>
    </font>
    <font>
      <sz val="11"/>
      <color theme="1"/>
      <name val="Calibri"/>
      <family val="2"/>
      <scheme val="minor"/>
    </font>
    <font>
      <sz val="11"/>
      <name val="Arial Narrow"/>
      <family val="2"/>
    </font>
    <font>
      <sz val="11"/>
      <color theme="1"/>
      <name val="Arial Narrow"/>
      <family val="2"/>
    </font>
    <font>
      <u/>
      <sz val="11"/>
      <color theme="10"/>
      <name val="Calibri"/>
      <family val="2"/>
      <scheme val="minor"/>
    </font>
    <font>
      <b/>
      <sz val="11"/>
      <color theme="1"/>
      <name val="Arial Narrow"/>
      <family val="2"/>
    </font>
    <font>
      <b/>
      <sz val="11"/>
      <color rgb="FF222222"/>
      <name val="Arial Narrow"/>
      <family val="2"/>
    </font>
    <font>
      <sz val="11"/>
      <color rgb="FF222222"/>
      <name val="Arial Narrow"/>
      <family val="2"/>
    </font>
    <font>
      <u/>
      <sz val="11"/>
      <color theme="10"/>
      <name val="Arial Narrow"/>
      <family val="2"/>
    </font>
    <font>
      <sz val="11"/>
      <color rgb="FFC00000"/>
      <name val="Arial Narrow"/>
      <family val="2"/>
    </font>
    <font>
      <b/>
      <sz val="11"/>
      <color rgb="FFC00000"/>
      <name val="Arial Narrow"/>
      <family val="2"/>
    </font>
    <font>
      <sz val="10"/>
      <name val="MS Sans Serif"/>
      <family val="2"/>
    </font>
    <font>
      <sz val="11"/>
      <color rgb="FF000000"/>
      <name val="Arial Narrow"/>
      <family val="2"/>
    </font>
    <font>
      <b/>
      <sz val="11"/>
      <color rgb="FF000000"/>
      <name val="Arial Narrow"/>
      <family val="2"/>
    </font>
    <font>
      <sz val="7"/>
      <color rgb="FF000000"/>
      <name val="Times New Roman"/>
      <family val="1"/>
    </font>
    <font>
      <i/>
      <sz val="11"/>
      <color rgb="FF000000"/>
      <name val="Arial Narrow"/>
      <family val="2"/>
    </font>
    <font>
      <b/>
      <sz val="7"/>
      <color rgb="FF000000"/>
      <name val="Times New Roman"/>
      <family val="1"/>
    </font>
    <font>
      <b/>
      <sz val="18"/>
      <color rgb="FF000000"/>
      <name val="Calibri"/>
      <family val="2"/>
      <scheme val="minor"/>
    </font>
    <font>
      <sz val="11"/>
      <color rgb="FFFF0000"/>
      <name val="Arial Narrow"/>
      <family val="2"/>
    </font>
    <font>
      <b/>
      <sz val="11"/>
      <name val="Arial Narrow"/>
      <family val="2"/>
    </font>
    <font>
      <b/>
      <i/>
      <sz val="11"/>
      <color theme="1"/>
      <name val="Arial Narrow"/>
      <family val="2"/>
    </font>
    <font>
      <i/>
      <sz val="11"/>
      <color theme="1"/>
      <name val="Arial Narrow"/>
      <family val="2"/>
    </font>
    <font>
      <b/>
      <sz val="11"/>
      <color indexed="10"/>
      <name val="Arial Narrow"/>
      <family val="2"/>
    </font>
    <font>
      <b/>
      <i/>
      <u/>
      <sz val="11"/>
      <name val="Arial Narrow"/>
      <family val="2"/>
    </font>
    <font>
      <b/>
      <sz val="11"/>
      <color theme="0"/>
      <name val="Arial Narrow"/>
      <family val="2"/>
    </font>
    <font>
      <sz val="10"/>
      <color theme="1"/>
      <name val="Arial Narrow"/>
      <family val="2"/>
    </font>
    <font>
      <b/>
      <sz val="11"/>
      <color rgb="FFFF0000"/>
      <name val="Arial Narrow"/>
      <family val="2"/>
    </font>
    <font>
      <b/>
      <sz val="10"/>
      <color theme="1"/>
      <name val="Arial Narrow"/>
      <family val="2"/>
    </font>
    <font>
      <b/>
      <sz val="10"/>
      <name val="Arial Narrow"/>
      <family val="2"/>
    </font>
    <font>
      <sz val="10"/>
      <name val="Arial Narrow"/>
      <family val="2"/>
    </font>
    <font>
      <sz val="11"/>
      <color rgb="FFFF0000"/>
      <name val="Calibri"/>
      <family val="2"/>
      <scheme val="minor"/>
    </font>
    <font>
      <b/>
      <sz val="11"/>
      <color indexed="8"/>
      <name val="Calibri"/>
      <family val="2"/>
    </font>
    <font>
      <sz val="11"/>
      <color indexed="8"/>
      <name val="Times New Roman"/>
      <family val="1"/>
    </font>
    <font>
      <b/>
      <sz val="11"/>
      <color indexed="8"/>
      <name val="Times New Roman"/>
      <family val="1"/>
    </font>
    <font>
      <sz val="12"/>
      <color indexed="8"/>
      <name val="Times New Roman"/>
      <family val="1"/>
    </font>
    <font>
      <sz val="11"/>
      <name val="Times New Roman"/>
      <family val="1"/>
    </font>
    <font>
      <sz val="11"/>
      <color indexed="8"/>
      <name val="Calibri"/>
      <family val="2"/>
    </font>
    <font>
      <b/>
      <sz val="12"/>
      <color indexed="8"/>
      <name val="Times New Roman"/>
      <family val="1"/>
    </font>
    <font>
      <sz val="14"/>
      <color rgb="FF000000"/>
      <name val="Calibri"/>
      <family val="2"/>
      <scheme val="minor"/>
    </font>
    <font>
      <sz val="11"/>
      <color rgb="FF000000"/>
      <name val="Calibri"/>
      <family val="2"/>
      <charset val="238"/>
      <scheme val="minor"/>
    </font>
    <font>
      <sz val="12"/>
      <name val="Times New Roman"/>
      <family val="1"/>
    </font>
    <font>
      <sz val="11"/>
      <color theme="1"/>
      <name val="Calibri"/>
      <family val="2"/>
      <charset val="238"/>
      <scheme val="minor"/>
    </font>
    <font>
      <i/>
      <sz val="14"/>
      <color theme="1"/>
      <name val="Calibri"/>
      <family val="2"/>
      <scheme val="minor"/>
    </font>
    <font>
      <sz val="14"/>
      <color theme="1"/>
      <name val="Calibri"/>
      <family val="2"/>
      <scheme val="minor"/>
    </font>
    <font>
      <b/>
      <sz val="20"/>
      <color theme="1"/>
      <name val="Calibri"/>
      <family val="2"/>
      <scheme val="minor"/>
    </font>
    <font>
      <b/>
      <sz val="16"/>
      <color theme="1"/>
      <name val="Calibri"/>
      <family val="2"/>
      <scheme val="minor"/>
    </font>
    <font>
      <b/>
      <sz val="12"/>
      <color indexed="8"/>
      <name val="Calibri"/>
      <family val="2"/>
    </font>
    <font>
      <sz val="12"/>
      <color theme="1"/>
      <name val="Calibri"/>
      <family val="2"/>
      <scheme val="minor"/>
    </font>
    <font>
      <u/>
      <sz val="11"/>
      <color rgb="FF0000FF"/>
      <name val="Arial Narrow"/>
      <family val="2"/>
    </font>
    <font>
      <sz val="11"/>
      <color rgb="FF333333"/>
      <name val="Arial"/>
      <family val="2"/>
    </font>
  </fonts>
  <fills count="11">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7" tint="0.79998168889431442"/>
        <bgColor indexed="64"/>
      </patternFill>
    </fill>
    <fill>
      <patternFill patternType="solid">
        <fgColor theme="4" tint="0.39997558519241921"/>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4"/>
        <bgColor indexed="64"/>
      </patternFill>
    </fill>
    <fill>
      <patternFill patternType="solid">
        <fgColor theme="9" tint="0.59999389629810485"/>
        <bgColor indexed="64"/>
      </patternFill>
    </fill>
    <fill>
      <patternFill patternType="solid">
        <fgColor theme="4" tint="-0.249977111117893"/>
        <bgColor indexed="64"/>
      </patternFill>
    </fill>
  </fills>
  <borders count="55">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right style="thin">
        <color indexed="64"/>
      </right>
      <top/>
      <bottom style="thin">
        <color indexed="64"/>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top/>
      <bottom style="medium">
        <color indexed="64"/>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thin">
        <color indexed="64"/>
      </bottom>
      <diagonal/>
    </border>
    <border>
      <left/>
      <right style="thin">
        <color indexed="64"/>
      </right>
      <top/>
      <bottom/>
      <diagonal/>
    </border>
    <border>
      <left style="medium">
        <color indexed="64"/>
      </left>
      <right style="medium">
        <color indexed="64"/>
      </right>
      <top style="thin">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diagonal/>
    </border>
    <border>
      <left style="medium">
        <color indexed="64"/>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top style="thin">
        <color indexed="64"/>
      </top>
      <bottom/>
      <diagonal/>
    </border>
    <border>
      <left style="thin">
        <color indexed="64"/>
      </left>
      <right/>
      <top style="thin">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style="thin">
        <color indexed="64"/>
      </bottom>
      <diagonal/>
    </border>
    <border>
      <left style="medium">
        <color indexed="64"/>
      </left>
      <right/>
      <top/>
      <bottom style="medium">
        <color indexed="64"/>
      </bottom>
      <diagonal/>
    </border>
    <border>
      <left style="thin">
        <color indexed="64"/>
      </left>
      <right style="thin">
        <color indexed="64"/>
      </right>
      <top/>
      <bottom/>
      <diagonal/>
    </border>
    <border>
      <left style="medium">
        <color indexed="64"/>
      </left>
      <right/>
      <top style="thin">
        <color indexed="64"/>
      </top>
      <bottom style="medium">
        <color indexed="64"/>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right/>
      <top/>
      <bottom style="medium">
        <color rgb="FF000000"/>
      </bottom>
      <diagonal/>
    </border>
  </borders>
  <cellStyleXfs count="6">
    <xf numFmtId="0" fontId="0" fillId="0" borderId="0"/>
    <xf numFmtId="43" fontId="2" fillId="0" borderId="0" applyFont="0" applyFill="0" applyBorder="0" applyAlignment="0" applyProtection="0"/>
    <xf numFmtId="9" fontId="2" fillId="0" borderId="0" applyFont="0" applyFill="0" applyBorder="0" applyAlignment="0" applyProtection="0"/>
    <xf numFmtId="0" fontId="5" fillId="0" borderId="0" applyNumberFormat="0" applyFill="0" applyBorder="0" applyAlignment="0" applyProtection="0"/>
    <xf numFmtId="0" fontId="12" fillId="0" borderId="0"/>
    <xf numFmtId="0" fontId="42" fillId="0" borderId="0"/>
  </cellStyleXfs>
  <cellXfs count="456">
    <xf numFmtId="0" fontId="0" fillId="0" borderId="0" xfId="0"/>
    <xf numFmtId="0" fontId="0" fillId="0" borderId="2" xfId="0" applyBorder="1"/>
    <xf numFmtId="0" fontId="0" fillId="0" borderId="0" xfId="0"/>
    <xf numFmtId="0" fontId="6" fillId="0" borderId="0" xfId="0" applyFont="1" applyBorder="1"/>
    <xf numFmtId="0" fontId="0" fillId="0" borderId="0" xfId="0"/>
    <xf numFmtId="0" fontId="4" fillId="0" borderId="0" xfId="0" applyFont="1"/>
    <xf numFmtId="0" fontId="6" fillId="0" borderId="0" xfId="0" applyFont="1"/>
    <xf numFmtId="43" fontId="4" fillId="0" borderId="0" xfId="0" applyNumberFormat="1" applyFont="1"/>
    <xf numFmtId="0" fontId="4" fillId="0" borderId="0" xfId="0" applyFont="1" applyBorder="1"/>
    <xf numFmtId="164" fontId="4" fillId="0" borderId="10" xfId="1" applyNumberFormat="1" applyFont="1" applyBorder="1" applyAlignment="1">
      <alignment vertical="center" wrapText="1"/>
    </xf>
    <xf numFmtId="0" fontId="6" fillId="0" borderId="8" xfId="0" applyFont="1" applyBorder="1" applyAlignment="1">
      <alignment horizontal="center" vertical="center" wrapText="1"/>
    </xf>
    <xf numFmtId="0" fontId="6" fillId="0" borderId="19" xfId="0" applyFont="1" applyBorder="1" applyAlignment="1">
      <alignment horizontal="left" vertical="center" wrapText="1"/>
    </xf>
    <xf numFmtId="0" fontId="6" fillId="0" borderId="9" xfId="0" applyFont="1" applyBorder="1" applyAlignment="1">
      <alignment horizontal="left" vertical="center" wrapText="1"/>
    </xf>
    <xf numFmtId="0" fontId="4" fillId="0" borderId="0" xfId="0" applyFont="1" applyAlignment="1">
      <alignment horizontal="left" wrapText="1"/>
    </xf>
    <xf numFmtId="164" fontId="4" fillId="0" borderId="0" xfId="0" applyNumberFormat="1" applyFont="1"/>
    <xf numFmtId="0" fontId="4" fillId="0" borderId="14" xfId="0" applyFont="1" applyBorder="1" applyAlignment="1">
      <alignment horizontal="left" wrapText="1"/>
    </xf>
    <xf numFmtId="0" fontId="4" fillId="0" borderId="0" xfId="0" applyFont="1" applyBorder="1" applyAlignment="1">
      <alignment horizontal="left" wrapText="1"/>
    </xf>
    <xf numFmtId="0" fontId="4" fillId="0" borderId="12" xfId="0" applyFont="1" applyBorder="1" applyAlignment="1">
      <alignment horizontal="center" wrapText="1"/>
    </xf>
    <xf numFmtId="0" fontId="4" fillId="0" borderId="13" xfId="0" applyFont="1" applyBorder="1" applyAlignment="1">
      <alignment horizontal="center" wrapText="1"/>
    </xf>
    <xf numFmtId="0" fontId="4" fillId="0" borderId="14" xfId="0" applyFont="1" applyBorder="1" applyAlignment="1">
      <alignment horizontal="left" vertical="top" wrapText="1"/>
    </xf>
    <xf numFmtId="0" fontId="6" fillId="0" borderId="11" xfId="0" applyFont="1" applyBorder="1" applyAlignment="1">
      <alignment horizontal="left" wrapText="1"/>
    </xf>
    <xf numFmtId="0" fontId="4" fillId="0" borderId="24" xfId="0" applyFont="1" applyBorder="1" applyAlignment="1">
      <alignment horizontal="left" wrapText="1"/>
    </xf>
    <xf numFmtId="0" fontId="4" fillId="0" borderId="21" xfId="0" applyFont="1" applyBorder="1" applyAlignment="1">
      <alignment horizontal="left" wrapText="1"/>
    </xf>
    <xf numFmtId="165" fontId="4" fillId="0" borderId="10" xfId="2" applyNumberFormat="1" applyFont="1" applyBorder="1" applyAlignment="1">
      <alignment horizontal="center" vertical="center" wrapText="1"/>
    </xf>
    <xf numFmtId="164" fontId="10" fillId="0" borderId="2" xfId="0" applyNumberFormat="1" applyFont="1" applyBorder="1" applyAlignment="1">
      <alignment horizontal="center" wrapText="1"/>
    </xf>
    <xf numFmtId="9" fontId="10" fillId="0" borderId="15" xfId="2" applyFont="1" applyBorder="1" applyAlignment="1">
      <alignment horizontal="center" wrapText="1"/>
    </xf>
    <xf numFmtId="164" fontId="10" fillId="0" borderId="2" xfId="0" applyNumberFormat="1" applyFont="1" applyBorder="1" applyAlignment="1"/>
    <xf numFmtId="9" fontId="10" fillId="0" borderId="15" xfId="2" applyFont="1" applyBorder="1" applyAlignment="1">
      <alignment horizontal="center"/>
    </xf>
    <xf numFmtId="9" fontId="10" fillId="0" borderId="28" xfId="2" applyFont="1" applyBorder="1" applyAlignment="1">
      <alignment horizontal="center"/>
    </xf>
    <xf numFmtId="164" fontId="10" fillId="0" borderId="23" xfId="0" applyNumberFormat="1" applyFont="1" applyBorder="1" applyAlignment="1"/>
    <xf numFmtId="9" fontId="10" fillId="0" borderId="22" xfId="0" applyNumberFormat="1" applyFont="1" applyBorder="1" applyAlignment="1">
      <alignment horizontal="center"/>
    </xf>
    <xf numFmtId="165" fontId="4" fillId="0" borderId="0" xfId="0" applyNumberFormat="1" applyFont="1"/>
    <xf numFmtId="0" fontId="13" fillId="0" borderId="9" xfId="0" applyFont="1" applyBorder="1" applyAlignment="1">
      <alignment horizontal="left" vertical="center" wrapText="1" indent="4"/>
    </xf>
    <xf numFmtId="0" fontId="14" fillId="0" borderId="9" xfId="0" applyFont="1" applyBorder="1" applyAlignment="1">
      <alignment horizontal="left" vertical="center" wrapText="1" indent="2"/>
    </xf>
    <xf numFmtId="0" fontId="6" fillId="0" borderId="10" xfId="0" applyFont="1" applyBorder="1" applyAlignment="1">
      <alignment horizontal="center" vertical="center" wrapText="1"/>
    </xf>
    <xf numFmtId="0" fontId="13" fillId="0" borderId="0" xfId="0" applyFont="1" applyBorder="1" applyAlignment="1">
      <alignment vertical="center" wrapText="1"/>
    </xf>
    <xf numFmtId="0" fontId="13" fillId="0" borderId="0" xfId="0" applyFont="1" applyBorder="1" applyAlignment="1">
      <alignment horizontal="center" vertical="center" wrapText="1"/>
    </xf>
    <xf numFmtId="0" fontId="14" fillId="0" borderId="0" xfId="0" applyFont="1" applyBorder="1" applyAlignment="1">
      <alignment vertical="center" wrapText="1"/>
    </xf>
    <xf numFmtId="9" fontId="13" fillId="0" borderId="0" xfId="0" applyNumberFormat="1" applyFont="1" applyBorder="1" applyAlignment="1">
      <alignment horizontal="center" vertical="center" wrapText="1"/>
    </xf>
    <xf numFmtId="0" fontId="13" fillId="0" borderId="0" xfId="0" applyFont="1" applyBorder="1" applyAlignment="1">
      <alignment horizontal="left" vertical="center" wrapText="1" indent="4"/>
    </xf>
    <xf numFmtId="0" fontId="14" fillId="0" borderId="0" xfId="0" applyFont="1" applyBorder="1" applyAlignment="1">
      <alignment horizontal="left" vertical="center" wrapText="1" indent="2"/>
    </xf>
    <xf numFmtId="0" fontId="4" fillId="0" borderId="0" xfId="0" applyFont="1" applyBorder="1" applyAlignment="1">
      <alignment horizontal="center"/>
    </xf>
    <xf numFmtId="164" fontId="10" fillId="0" borderId="10" xfId="1" applyNumberFormat="1" applyFont="1" applyBorder="1" applyAlignment="1">
      <alignment vertical="center" wrapText="1"/>
    </xf>
    <xf numFmtId="165" fontId="10" fillId="0" borderId="10" xfId="2" applyNumberFormat="1" applyFont="1" applyBorder="1" applyAlignment="1">
      <alignment horizontal="center" vertical="center" wrapText="1"/>
    </xf>
    <xf numFmtId="9" fontId="10" fillId="0" borderId="10" xfId="0" applyNumberFormat="1" applyFont="1" applyBorder="1" applyAlignment="1">
      <alignment horizontal="center" vertical="center" wrapText="1"/>
    </xf>
    <xf numFmtId="0" fontId="18" fillId="0" borderId="0" xfId="0" applyFont="1" applyAlignment="1">
      <alignment horizontal="center" vertical="center" readingOrder="1"/>
    </xf>
    <xf numFmtId="0" fontId="18" fillId="0" borderId="0" xfId="0" applyFont="1" applyAlignment="1">
      <alignment horizontal="center" vertical="center"/>
    </xf>
    <xf numFmtId="9" fontId="6" fillId="0" borderId="10" xfId="2" applyNumberFormat="1" applyFont="1" applyBorder="1" applyAlignment="1">
      <alignment horizontal="center" vertical="center" wrapText="1"/>
    </xf>
    <xf numFmtId="0" fontId="0" fillId="0" borderId="0" xfId="0"/>
    <xf numFmtId="0" fontId="4" fillId="0" borderId="2" xfId="0" applyFont="1" applyBorder="1"/>
    <xf numFmtId="0" fontId="6" fillId="0" borderId="0" xfId="0" applyFont="1"/>
    <xf numFmtId="164" fontId="6" fillId="0" borderId="2" xfId="1" applyNumberFormat="1" applyFont="1" applyBorder="1" applyAlignment="1">
      <alignment horizontal="left" vertical="center" wrapText="1"/>
    </xf>
    <xf numFmtId="0" fontId="6" fillId="0" borderId="2" xfId="0" applyFont="1" applyFill="1" applyBorder="1" applyAlignment="1">
      <alignment horizontal="center" vertical="center" wrapText="1"/>
    </xf>
    <xf numFmtId="164" fontId="11" fillId="0" borderId="2" xfId="1" applyNumberFormat="1" applyFont="1" applyBorder="1" applyAlignment="1">
      <alignment horizontal="left" vertical="center" wrapText="1"/>
    </xf>
    <xf numFmtId="164" fontId="6" fillId="0" borderId="2" xfId="1" applyNumberFormat="1" applyFont="1" applyBorder="1" applyAlignment="1">
      <alignment horizontal="left" wrapText="1"/>
    </xf>
    <xf numFmtId="164" fontId="10" fillId="0" borderId="2" xfId="0" applyNumberFormat="1" applyFont="1" applyBorder="1" applyAlignment="1"/>
    <xf numFmtId="164" fontId="6" fillId="0" borderId="1" xfId="1" applyNumberFormat="1" applyFont="1" applyBorder="1" applyAlignment="1">
      <alignment horizontal="left" vertical="center" wrapText="1"/>
    </xf>
    <xf numFmtId="164" fontId="11" fillId="0" borderId="0" xfId="1" applyNumberFormat="1" applyFont="1" applyBorder="1" applyAlignment="1">
      <alignment horizontal="left" vertical="center" wrapText="1"/>
    </xf>
    <xf numFmtId="0" fontId="6" fillId="0" borderId="0" xfId="0" applyFont="1" applyFill="1" applyBorder="1" applyAlignment="1">
      <alignment horizontal="center" vertical="center" wrapText="1"/>
    </xf>
    <xf numFmtId="164" fontId="6" fillId="0" borderId="2" xfId="1" applyNumberFormat="1" applyFont="1" applyFill="1" applyBorder="1" applyAlignment="1">
      <alignment horizontal="left" wrapText="1"/>
    </xf>
    <xf numFmtId="164" fontId="10" fillId="0" borderId="2" xfId="1" applyNumberFormat="1" applyFont="1" applyBorder="1" applyAlignment="1">
      <alignment horizontal="center"/>
    </xf>
    <xf numFmtId="164" fontId="6" fillId="0" borderId="2" xfId="1" applyNumberFormat="1" applyFont="1" applyBorder="1" applyAlignment="1">
      <alignment vertical="center" wrapText="1"/>
    </xf>
    <xf numFmtId="164" fontId="4" fillId="0" borderId="14" xfId="0" applyNumberFormat="1" applyFont="1" applyBorder="1" applyAlignment="1">
      <alignment horizontal="left" vertical="top" wrapText="1"/>
    </xf>
    <xf numFmtId="164" fontId="0" fillId="0" borderId="2" xfId="0" applyNumberFormat="1" applyBorder="1"/>
    <xf numFmtId="0" fontId="0" fillId="0" borderId="0" xfId="0" applyBorder="1"/>
    <xf numFmtId="164" fontId="11" fillId="0" borderId="23" xfId="1" applyNumberFormat="1" applyFont="1" applyBorder="1" applyAlignment="1">
      <alignment horizontal="left" vertical="center" wrapText="1"/>
    </xf>
    <xf numFmtId="0" fontId="0" fillId="0" borderId="0" xfId="0"/>
    <xf numFmtId="0" fontId="3" fillId="0" borderId="14" xfId="0" applyFont="1" applyBorder="1" applyAlignment="1">
      <alignment horizontal="justify" vertical="center" wrapText="1"/>
    </xf>
    <xf numFmtId="164" fontId="4" fillId="0" borderId="2" xfId="1" applyNumberFormat="1" applyFont="1" applyBorder="1"/>
    <xf numFmtId="0" fontId="4" fillId="0" borderId="2" xfId="0" applyFont="1" applyBorder="1"/>
    <xf numFmtId="0" fontId="4" fillId="0" borderId="0" xfId="0" applyFont="1"/>
    <xf numFmtId="0" fontId="4" fillId="0" borderId="0" xfId="0" applyFont="1" applyAlignment="1">
      <alignment horizontal="justify" vertical="center"/>
    </xf>
    <xf numFmtId="0" fontId="4" fillId="0" borderId="0" xfId="0" applyFont="1" applyBorder="1"/>
    <xf numFmtId="9" fontId="4" fillId="0" borderId="0" xfId="2" applyFont="1" applyBorder="1"/>
    <xf numFmtId="164" fontId="4" fillId="0" borderId="6" xfId="1" applyNumberFormat="1" applyFont="1" applyBorder="1"/>
    <xf numFmtId="164" fontId="19" fillId="0" borderId="35" xfId="1" applyNumberFormat="1" applyFont="1" applyBorder="1" applyAlignment="1">
      <alignment horizontal="center"/>
    </xf>
    <xf numFmtId="164" fontId="4" fillId="0" borderId="2" xfId="1" applyNumberFormat="1" applyFont="1" applyBorder="1" applyAlignment="1">
      <alignment horizontal="justify" vertical="center" wrapText="1"/>
    </xf>
    <xf numFmtId="164" fontId="22" fillId="0" borderId="2" xfId="1" applyNumberFormat="1" applyFont="1" applyBorder="1" applyAlignment="1">
      <alignment horizontal="justify" vertical="center" wrapText="1"/>
    </xf>
    <xf numFmtId="166" fontId="4" fillId="0" borderId="2" xfId="1" applyNumberFormat="1" applyFont="1" applyBorder="1" applyAlignment="1">
      <alignment horizontal="justify" vertical="center" wrapText="1"/>
    </xf>
    <xf numFmtId="43" fontId="4" fillId="0" borderId="2" xfId="1" applyNumberFormat="1" applyFont="1" applyBorder="1" applyAlignment="1">
      <alignment horizontal="justify" vertical="center" wrapText="1"/>
    </xf>
    <xf numFmtId="0" fontId="22" fillId="0" borderId="0" xfId="0" applyFont="1" applyBorder="1" applyAlignment="1">
      <alignment horizontal="justify" vertical="center" wrapText="1"/>
    </xf>
    <xf numFmtId="0" fontId="6" fillId="0" borderId="0" xfId="0" applyFont="1" applyBorder="1" applyAlignment="1">
      <alignment horizontal="justify" vertical="center" wrapText="1"/>
    </xf>
    <xf numFmtId="0" fontId="4" fillId="0" borderId="0" xfId="0" applyFont="1" applyBorder="1" applyAlignment="1">
      <alignment horizontal="justify" vertical="center" wrapText="1"/>
    </xf>
    <xf numFmtId="9" fontId="4" fillId="0" borderId="0" xfId="0" applyNumberFormat="1" applyFont="1" applyBorder="1" applyAlignment="1">
      <alignment horizontal="justify" vertical="center" wrapText="1"/>
    </xf>
    <xf numFmtId="164" fontId="4" fillId="0" borderId="0" xfId="1" applyNumberFormat="1" applyFont="1" applyBorder="1"/>
    <xf numFmtId="164" fontId="4" fillId="0" borderId="0" xfId="0" applyNumberFormat="1" applyFont="1"/>
    <xf numFmtId="164" fontId="4" fillId="0" borderId="0" xfId="0" applyNumberFormat="1" applyFont="1" applyBorder="1"/>
    <xf numFmtId="0" fontId="3" fillId="0" borderId="1" xfId="0" applyFont="1" applyBorder="1" applyAlignment="1">
      <alignment horizontal="center" vertical="center" wrapText="1"/>
    </xf>
    <xf numFmtId="164" fontId="6" fillId="0" borderId="0" xfId="1" applyNumberFormat="1" applyFont="1" applyBorder="1" applyAlignment="1">
      <alignment horizontal="left" vertical="center" wrapText="1"/>
    </xf>
    <xf numFmtId="164" fontId="19" fillId="0" borderId="0" xfId="1" applyNumberFormat="1" applyFont="1" applyBorder="1" applyAlignment="1">
      <alignment horizontal="center"/>
    </xf>
    <xf numFmtId="164" fontId="3" fillId="0" borderId="2" xfId="1" applyNumberFormat="1" applyFont="1" applyBorder="1" applyAlignment="1">
      <alignment horizontal="center" vertical="center" wrapText="1"/>
    </xf>
    <xf numFmtId="1" fontId="24" fillId="2" borderId="0" xfId="4" applyNumberFormat="1" applyFont="1" applyFill="1" applyBorder="1" applyProtection="1">
      <protection locked="0"/>
    </xf>
    <xf numFmtId="1" fontId="20" fillId="2" borderId="0" xfId="4" applyNumberFormat="1" applyFont="1" applyFill="1" applyBorder="1" applyAlignment="1" applyProtection="1">
      <alignment horizontal="right"/>
      <protection locked="0"/>
    </xf>
    <xf numFmtId="3" fontId="23" fillId="2" borderId="0" xfId="4" applyNumberFormat="1" applyFont="1" applyFill="1" applyBorder="1" applyAlignment="1" applyProtection="1">
      <alignment horizontal="right"/>
      <protection locked="0"/>
    </xf>
    <xf numFmtId="1" fontId="20" fillId="2" borderId="0" xfId="4" quotePrefix="1" applyNumberFormat="1" applyFont="1" applyFill="1" applyBorder="1" applyProtection="1">
      <protection locked="0"/>
    </xf>
    <xf numFmtId="3" fontId="25" fillId="2" borderId="0" xfId="4" applyNumberFormat="1" applyFont="1" applyFill="1" applyBorder="1" applyAlignment="1" applyProtection="1">
      <alignment horizontal="right"/>
      <protection locked="0"/>
    </xf>
    <xf numFmtId="1" fontId="20" fillId="2" borderId="0" xfId="4" quotePrefix="1" applyNumberFormat="1" applyFont="1" applyFill="1" applyBorder="1" applyAlignment="1" applyProtection="1">
      <alignment horizontal="left"/>
      <protection locked="0"/>
    </xf>
    <xf numFmtId="1" fontId="20" fillId="2" borderId="0" xfId="4" applyNumberFormat="1" applyFont="1" applyFill="1" applyBorder="1" applyAlignment="1" applyProtection="1">
      <alignment horizontal="left"/>
      <protection locked="0"/>
    </xf>
    <xf numFmtId="9" fontId="23" fillId="2" borderId="0" xfId="4" applyNumberFormat="1" applyFont="1" applyFill="1" applyBorder="1" applyAlignment="1" applyProtection="1">
      <alignment horizontal="right"/>
      <protection locked="0"/>
    </xf>
    <xf numFmtId="1" fontId="23" fillId="2" borderId="0" xfId="4" applyNumberFormat="1" applyFont="1" applyFill="1" applyBorder="1" applyAlignment="1" applyProtection="1">
      <alignment horizontal="right"/>
      <protection locked="0"/>
    </xf>
    <xf numFmtId="3" fontId="20" fillId="2" borderId="0" xfId="4" applyNumberFormat="1" applyFont="1" applyFill="1" applyBorder="1" applyAlignment="1" applyProtection="1">
      <alignment horizontal="right"/>
      <protection hidden="1"/>
    </xf>
    <xf numFmtId="1" fontId="20" fillId="2" borderId="0" xfId="4" applyNumberFormat="1" applyFont="1" applyFill="1" applyBorder="1" applyProtection="1">
      <protection locked="0"/>
    </xf>
    <xf numFmtId="1" fontId="20" fillId="2" borderId="0" xfId="4" applyNumberFormat="1" applyFont="1" applyFill="1" applyBorder="1" applyAlignment="1" applyProtection="1">
      <alignment wrapText="1"/>
      <protection locked="0"/>
    </xf>
    <xf numFmtId="3" fontId="20" fillId="2" borderId="0" xfId="4" applyNumberFormat="1" applyFont="1" applyFill="1" applyBorder="1" applyAlignment="1" applyProtection="1">
      <alignment horizontal="right"/>
      <protection locked="0"/>
    </xf>
    <xf numFmtId="0" fontId="4" fillId="0" borderId="42" xfId="0" applyFont="1" applyBorder="1" applyAlignment="1">
      <alignment horizontal="center" vertical="center" wrapText="1"/>
    </xf>
    <xf numFmtId="0" fontId="4" fillId="0" borderId="27" xfId="0" applyFont="1" applyBorder="1" applyAlignment="1">
      <alignment horizontal="left" vertical="center" wrapText="1"/>
    </xf>
    <xf numFmtId="0" fontId="4" fillId="0" borderId="6" xfId="0" applyFont="1" applyBorder="1" applyAlignment="1">
      <alignment horizontal="left" vertical="center" wrapText="1"/>
    </xf>
    <xf numFmtId="164" fontId="4" fillId="0" borderId="6" xfId="1" applyNumberFormat="1" applyFont="1" applyBorder="1" applyAlignment="1">
      <alignment horizontal="justify" vertical="center" wrapText="1"/>
    </xf>
    <xf numFmtId="164" fontId="21" fillId="0" borderId="6" xfId="1" applyNumberFormat="1" applyFont="1" applyBorder="1" applyAlignment="1">
      <alignment horizontal="justify" vertical="center" wrapText="1"/>
    </xf>
    <xf numFmtId="164" fontId="4" fillId="0" borderId="6" xfId="1" applyNumberFormat="1" applyFont="1" applyBorder="1" applyAlignment="1">
      <alignment horizontal="justify" vertical="top" wrapText="1"/>
    </xf>
    <xf numFmtId="164" fontId="4" fillId="0" borderId="6" xfId="1" applyNumberFormat="1" applyFont="1" applyBorder="1" applyAlignment="1">
      <alignment horizontal="left" vertical="top" wrapText="1"/>
    </xf>
    <xf numFmtId="0" fontId="4" fillId="0" borderId="6" xfId="0" applyFont="1" applyBorder="1" applyAlignment="1">
      <alignment horizontal="justify" vertical="center" wrapText="1"/>
    </xf>
    <xf numFmtId="1" fontId="20" fillId="2" borderId="0" xfId="4" applyNumberFormat="1" applyFont="1" applyFill="1" applyBorder="1" applyAlignment="1" applyProtection="1">
      <alignment horizontal="center"/>
      <protection locked="0"/>
    </xf>
    <xf numFmtId="164" fontId="4" fillId="0" borderId="2" xfId="0" applyNumberFormat="1" applyFont="1" applyBorder="1" applyAlignment="1">
      <alignment horizontal="center" vertical="center" wrapText="1"/>
    </xf>
    <xf numFmtId="164" fontId="6" fillId="0" borderId="5" xfId="1" applyNumberFormat="1" applyFont="1" applyBorder="1" applyAlignment="1">
      <alignment vertical="center" wrapText="1"/>
    </xf>
    <xf numFmtId="0" fontId="4" fillId="0" borderId="0" xfId="0" applyFont="1" applyBorder="1" applyAlignment="1">
      <alignment horizontal="center" vertical="center" wrapText="1"/>
    </xf>
    <xf numFmtId="164" fontId="6" fillId="0" borderId="0" xfId="1" applyNumberFormat="1" applyFont="1" applyBorder="1" applyAlignment="1">
      <alignment horizontal="left" wrapText="1"/>
    </xf>
    <xf numFmtId="164" fontId="10" fillId="0" borderId="0" xfId="1" applyNumberFormat="1" applyFont="1" applyBorder="1" applyAlignment="1">
      <alignment horizontal="center"/>
    </xf>
    <xf numFmtId="164" fontId="11" fillId="0" borderId="0" xfId="1" applyNumberFormat="1" applyFont="1" applyBorder="1" applyAlignment="1">
      <alignment horizontal="left" vertical="center" wrapText="1"/>
    </xf>
    <xf numFmtId="0" fontId="4" fillId="0" borderId="0" xfId="0" applyFont="1" applyBorder="1" applyAlignment="1">
      <alignment horizontal="center"/>
    </xf>
    <xf numFmtId="164" fontId="4" fillId="0" borderId="0" xfId="0" applyNumberFormat="1" applyFont="1" applyBorder="1" applyAlignment="1">
      <alignment horizontal="center" vertical="center" wrapText="1"/>
    </xf>
    <xf numFmtId="9" fontId="4" fillId="0" borderId="0" xfId="0" applyNumberFormat="1" applyFont="1" applyBorder="1" applyAlignment="1">
      <alignment horizontal="center" vertical="center" wrapText="1"/>
    </xf>
    <xf numFmtId="9" fontId="4" fillId="0" borderId="0" xfId="0" applyNumberFormat="1" applyFont="1" applyBorder="1"/>
    <xf numFmtId="0" fontId="4" fillId="0" borderId="0" xfId="0" applyFont="1" applyBorder="1" applyAlignment="1">
      <alignment vertical="top"/>
    </xf>
    <xf numFmtId="164" fontId="4" fillId="0" borderId="0" xfId="0" applyNumberFormat="1" applyFont="1" applyBorder="1" applyAlignment="1">
      <alignment horizontal="center"/>
    </xf>
    <xf numFmtId="164" fontId="19" fillId="0" borderId="2" xfId="1" applyNumberFormat="1" applyFont="1" applyBorder="1"/>
    <xf numFmtId="0" fontId="26" fillId="0" borderId="0" xfId="0" applyFont="1" applyBorder="1" applyAlignment="1">
      <alignment wrapText="1"/>
    </xf>
    <xf numFmtId="164" fontId="4" fillId="0" borderId="0" xfId="2" applyNumberFormat="1" applyFont="1" applyBorder="1"/>
    <xf numFmtId="0" fontId="3" fillId="0" borderId="32" xfId="0" applyFont="1" applyBorder="1" applyAlignment="1">
      <alignment horizontal="center" vertical="center" wrapText="1"/>
    </xf>
    <xf numFmtId="0" fontId="3" fillId="0" borderId="33" xfId="0" applyFont="1" applyBorder="1" applyAlignment="1">
      <alignment horizontal="center" vertical="center" wrapText="1"/>
    </xf>
    <xf numFmtId="0" fontId="3" fillId="0" borderId="0" xfId="0" applyFont="1" applyBorder="1" applyAlignment="1">
      <alignment horizontal="center" vertical="center" wrapText="1"/>
    </xf>
    <xf numFmtId="0" fontId="3" fillId="0" borderId="41" xfId="0" applyFont="1" applyBorder="1" applyAlignment="1">
      <alignment horizontal="center" vertical="center" wrapText="1"/>
    </xf>
    <xf numFmtId="0" fontId="20" fillId="0" borderId="4" xfId="0" applyFont="1" applyBorder="1" applyAlignment="1">
      <alignment horizontal="center" vertical="center" wrapText="1"/>
    </xf>
    <xf numFmtId="164" fontId="19" fillId="0" borderId="36" xfId="0" applyNumberFormat="1" applyFont="1" applyBorder="1" applyAlignment="1">
      <alignment horizontal="center" vertical="center" wrapText="1"/>
    </xf>
    <xf numFmtId="164" fontId="19" fillId="0" borderId="14" xfId="1" applyNumberFormat="1" applyFont="1" applyBorder="1" applyAlignment="1">
      <alignment horizontal="center" vertical="center" wrapText="1"/>
    </xf>
    <xf numFmtId="164" fontId="19" fillId="0" borderId="2" xfId="1" applyNumberFormat="1" applyFont="1" applyBorder="1" applyAlignment="1">
      <alignment horizontal="center" vertical="center" wrapText="1"/>
    </xf>
    <xf numFmtId="164" fontId="19" fillId="0" borderId="36" xfId="0" applyNumberFormat="1" applyFont="1" applyBorder="1"/>
    <xf numFmtId="164" fontId="19" fillId="0" borderId="14" xfId="0" applyNumberFormat="1" applyFont="1" applyBorder="1"/>
    <xf numFmtId="164" fontId="27" fillId="0" borderId="14" xfId="0" applyNumberFormat="1" applyFont="1" applyBorder="1" applyAlignment="1">
      <alignment horizontal="center" vertical="center" wrapText="1"/>
    </xf>
    <xf numFmtId="164" fontId="27" fillId="0" borderId="16" xfId="0" applyNumberFormat="1" applyFont="1" applyBorder="1" applyAlignment="1">
      <alignment horizontal="center" vertical="center" wrapText="1"/>
    </xf>
    <xf numFmtId="0" fontId="4" fillId="0" borderId="0" xfId="0" applyFont="1" applyBorder="1" applyAlignment="1">
      <alignment horizontal="justify" vertical="center"/>
    </xf>
    <xf numFmtId="9" fontId="4" fillId="0" borderId="0" xfId="2" applyFont="1" applyBorder="1" applyAlignment="1">
      <alignment horizontal="center" vertical="center" wrapText="1"/>
    </xf>
    <xf numFmtId="0" fontId="26" fillId="0" borderId="0" xfId="0" applyFont="1" applyBorder="1" applyAlignment="1">
      <alignment horizontal="center" wrapText="1"/>
    </xf>
    <xf numFmtId="164" fontId="4" fillId="0" borderId="0" xfId="1" applyNumberFormat="1" applyFont="1" applyBorder="1" applyAlignment="1">
      <alignment horizontal="center"/>
    </xf>
    <xf numFmtId="0" fontId="0" fillId="0" borderId="0" xfId="0" applyAlignment="1"/>
    <xf numFmtId="43" fontId="6" fillId="0" borderId="0" xfId="0" applyNumberFormat="1" applyFont="1" applyBorder="1" applyAlignment="1">
      <alignment vertical="center"/>
    </xf>
    <xf numFmtId="0" fontId="6" fillId="0" borderId="0" xfId="0" applyFont="1" applyBorder="1" applyAlignment="1">
      <alignment vertical="center"/>
    </xf>
    <xf numFmtId="164" fontId="4" fillId="0" borderId="0" xfId="1" applyNumberFormat="1" applyFont="1" applyBorder="1" applyAlignment="1">
      <alignment horizontal="left" vertical="center" wrapText="1"/>
    </xf>
    <xf numFmtId="166" fontId="4" fillId="0" borderId="0" xfId="1" applyNumberFormat="1" applyFont="1" applyBorder="1" applyAlignment="1">
      <alignment horizontal="justify" vertical="center" wrapText="1"/>
    </xf>
    <xf numFmtId="164" fontId="4" fillId="0" borderId="0" xfId="1" applyNumberFormat="1" applyFont="1" applyBorder="1" applyAlignment="1">
      <alignment horizontal="left" vertical="top" wrapText="1"/>
    </xf>
    <xf numFmtId="164" fontId="4" fillId="0" borderId="0" xfId="1" applyNumberFormat="1" applyFont="1" applyBorder="1" applyAlignment="1">
      <alignment horizontal="justify" vertical="center" wrapText="1"/>
    </xf>
    <xf numFmtId="164" fontId="21" fillId="0" borderId="0" xfId="1" applyNumberFormat="1" applyFont="1" applyBorder="1" applyAlignment="1">
      <alignment horizontal="justify" vertical="center" wrapText="1"/>
    </xf>
    <xf numFmtId="164" fontId="22" fillId="0" borderId="0" xfId="1" applyNumberFormat="1" applyFont="1" applyBorder="1" applyAlignment="1">
      <alignment horizontal="justify" vertical="center" wrapText="1"/>
    </xf>
    <xf numFmtId="164" fontId="19" fillId="0" borderId="0" xfId="1" applyNumberFormat="1" applyFont="1" applyBorder="1"/>
    <xf numFmtId="164" fontId="6" fillId="0" borderId="0" xfId="1" applyNumberFormat="1" applyFont="1" applyBorder="1" applyAlignment="1">
      <alignment vertical="center" wrapText="1"/>
    </xf>
    <xf numFmtId="43" fontId="4" fillId="0" borderId="0" xfId="1" applyNumberFormat="1" applyFont="1" applyBorder="1" applyAlignment="1">
      <alignment horizontal="justify" vertical="center" wrapText="1"/>
    </xf>
    <xf numFmtId="164" fontId="4" fillId="0" borderId="0" xfId="1" applyNumberFormat="1" applyFont="1" applyBorder="1" applyAlignment="1">
      <alignment horizontal="justify" vertical="top" wrapText="1"/>
    </xf>
    <xf numFmtId="0" fontId="20" fillId="0" borderId="0" xfId="0" applyFont="1" applyBorder="1" applyAlignment="1">
      <alignment horizontal="center" vertical="top"/>
    </xf>
    <xf numFmtId="43" fontId="6" fillId="0" borderId="0" xfId="1" applyNumberFormat="1" applyFont="1" applyBorder="1" applyAlignment="1">
      <alignment horizontal="left" vertical="center" wrapText="1"/>
    </xf>
    <xf numFmtId="1" fontId="20" fillId="2" borderId="0" xfId="4" applyNumberFormat="1" applyFont="1" applyFill="1" applyBorder="1" applyAlignment="1" applyProtection="1">
      <alignment horizontal="centerContinuous"/>
      <protection locked="0"/>
    </xf>
    <xf numFmtId="3" fontId="20" fillId="2" borderId="0" xfId="4" applyNumberFormat="1" applyFont="1" applyFill="1" applyBorder="1" applyAlignment="1" applyProtection="1">
      <alignment horizontal="center"/>
      <protection hidden="1"/>
    </xf>
    <xf numFmtId="1" fontId="20" fillId="2" borderId="0" xfId="4" applyNumberFormat="1" applyFont="1" applyFill="1" applyBorder="1" applyAlignment="1" applyProtection="1">
      <alignment horizontal="center"/>
      <protection hidden="1"/>
    </xf>
    <xf numFmtId="0" fontId="20" fillId="2" borderId="0" xfId="4" applyFont="1" applyFill="1" applyBorder="1"/>
    <xf numFmtId="164" fontId="4" fillId="0" borderId="4" xfId="0" applyNumberFormat="1" applyFont="1" applyBorder="1" applyAlignment="1">
      <alignment horizontal="center" vertical="center" wrapText="1"/>
    </xf>
    <xf numFmtId="166" fontId="4" fillId="0" borderId="4" xfId="1" applyNumberFormat="1" applyFont="1" applyBorder="1" applyAlignment="1">
      <alignment horizontal="justify" vertical="center" wrapText="1"/>
    </xf>
    <xf numFmtId="164" fontId="4" fillId="0" borderId="4" xfId="1" applyNumberFormat="1" applyFont="1" applyBorder="1" applyAlignment="1">
      <alignment horizontal="justify" vertical="center" wrapText="1"/>
    </xf>
    <xf numFmtId="43" fontId="4" fillId="0" borderId="4" xfId="1" applyNumberFormat="1" applyFont="1" applyBorder="1" applyAlignment="1">
      <alignment horizontal="justify" vertical="center" wrapText="1"/>
    </xf>
    <xf numFmtId="0" fontId="4" fillId="0" borderId="2" xfId="0" applyFont="1" applyBorder="1" applyAlignment="1">
      <alignment horizontal="center" vertical="center" wrapText="1"/>
    </xf>
    <xf numFmtId="164" fontId="0" fillId="0" borderId="0" xfId="0" applyNumberFormat="1"/>
    <xf numFmtId="0" fontId="4" fillId="0" borderId="1" xfId="0" applyFont="1" applyBorder="1"/>
    <xf numFmtId="164" fontId="21" fillId="0" borderId="42" xfId="1" applyNumberFormat="1" applyFont="1" applyBorder="1" applyAlignment="1">
      <alignment horizontal="justify" vertical="center" wrapText="1"/>
    </xf>
    <xf numFmtId="164" fontId="22" fillId="0" borderId="1" xfId="1" applyNumberFormat="1" applyFont="1" applyBorder="1" applyAlignment="1">
      <alignment horizontal="justify" vertical="center" wrapText="1"/>
    </xf>
    <xf numFmtId="164" fontId="4" fillId="0" borderId="41" xfId="1" applyNumberFormat="1" applyFont="1" applyBorder="1" applyAlignment="1">
      <alignment horizontal="justify" vertical="center" wrapText="1"/>
    </xf>
    <xf numFmtId="164" fontId="4" fillId="0" borderId="1" xfId="1" applyNumberFormat="1" applyFont="1" applyBorder="1"/>
    <xf numFmtId="164" fontId="19" fillId="0" borderId="1" xfId="1" applyNumberFormat="1" applyFont="1" applyBorder="1"/>
    <xf numFmtId="164" fontId="27" fillId="0" borderId="23" xfId="1" applyNumberFormat="1" applyFont="1" applyBorder="1" applyAlignment="1">
      <alignment horizontal="left" vertical="center" wrapText="1"/>
    </xf>
    <xf numFmtId="164" fontId="27" fillId="0" borderId="22" xfId="1" applyNumberFormat="1" applyFont="1" applyBorder="1" applyAlignment="1">
      <alignment horizontal="left" vertical="center" wrapText="1"/>
    </xf>
    <xf numFmtId="164" fontId="10" fillId="0" borderId="1" xfId="1" applyNumberFormat="1" applyFont="1" applyBorder="1" applyAlignment="1"/>
    <xf numFmtId="167" fontId="0" fillId="0" borderId="0" xfId="0" applyNumberFormat="1"/>
    <xf numFmtId="0" fontId="0" fillId="0" borderId="0" xfId="0" applyFill="1" applyBorder="1"/>
    <xf numFmtId="0" fontId="4" fillId="0" borderId="0" xfId="0" applyFont="1" applyBorder="1" applyAlignment="1">
      <alignment horizontal="center" vertical="center" wrapText="1"/>
    </xf>
    <xf numFmtId="164" fontId="4" fillId="0" borderId="2" xfId="1" applyNumberFormat="1" applyFont="1" applyBorder="1"/>
    <xf numFmtId="164" fontId="3" fillId="0" borderId="44" xfId="1" applyNumberFormat="1" applyFont="1" applyBorder="1" applyAlignment="1">
      <alignment horizontal="center" vertical="center" wrapText="1"/>
    </xf>
    <xf numFmtId="164" fontId="6" fillId="0" borderId="0" xfId="1" applyNumberFormat="1" applyFont="1" applyBorder="1" applyAlignment="1">
      <alignment horizontal="left" vertical="center" wrapText="1"/>
    </xf>
    <xf numFmtId="0" fontId="4" fillId="0" borderId="0" xfId="0" applyFont="1" applyFill="1" applyBorder="1" applyAlignment="1">
      <alignment vertical="center" wrapText="1"/>
    </xf>
    <xf numFmtId="9" fontId="6" fillId="0" borderId="0" xfId="2" applyFont="1" applyBorder="1" applyAlignment="1">
      <alignment vertical="center"/>
    </xf>
    <xf numFmtId="0" fontId="20" fillId="0" borderId="2" xfId="0" applyFont="1" applyBorder="1"/>
    <xf numFmtId="0" fontId="4" fillId="0" borderId="21" xfId="0" applyFont="1" applyBorder="1"/>
    <xf numFmtId="164" fontId="6" fillId="0" borderId="0" xfId="1" applyNumberFormat="1" applyFont="1" applyBorder="1" applyAlignment="1">
      <alignment horizontal="left" vertical="center" wrapText="1"/>
    </xf>
    <xf numFmtId="0" fontId="4" fillId="0" borderId="2" xfId="0" applyFont="1" applyBorder="1" applyAlignment="1">
      <alignment vertical="center" wrapText="1"/>
    </xf>
    <xf numFmtId="164" fontId="4" fillId="0" borderId="2" xfId="1" applyNumberFormat="1" applyFont="1" applyBorder="1" applyAlignment="1"/>
    <xf numFmtId="164" fontId="4" fillId="0" borderId="2" xfId="1" applyNumberFormat="1" applyFont="1" applyBorder="1" applyAlignment="1">
      <alignment wrapText="1"/>
    </xf>
    <xf numFmtId="164" fontId="3" fillId="0" borderId="0" xfId="0" applyNumberFormat="1" applyFont="1" applyBorder="1" applyAlignment="1">
      <alignment horizontal="center" vertical="center" wrapText="1"/>
    </xf>
    <xf numFmtId="164" fontId="28" fillId="0" borderId="0" xfId="1" applyNumberFormat="1" applyFont="1" applyBorder="1" applyAlignment="1">
      <alignment vertical="center" wrapText="1"/>
    </xf>
    <xf numFmtId="164" fontId="26" fillId="0" borderId="0" xfId="1" applyNumberFormat="1" applyFont="1" applyBorder="1" applyAlignment="1">
      <alignment horizontal="left" vertical="center" wrapText="1"/>
    </xf>
    <xf numFmtId="0" fontId="29" fillId="0" borderId="0" xfId="0" applyFont="1" applyBorder="1" applyAlignment="1">
      <alignment horizontal="center" vertical="top"/>
    </xf>
    <xf numFmtId="0" fontId="30" fillId="0" borderId="0" xfId="0" applyFont="1" applyBorder="1" applyAlignment="1">
      <alignment horizontal="center" vertical="center" wrapText="1"/>
    </xf>
    <xf numFmtId="164" fontId="30" fillId="0" borderId="0" xfId="0" applyNumberFormat="1" applyFont="1" applyBorder="1" applyAlignment="1">
      <alignment horizontal="center" vertical="center" wrapText="1"/>
    </xf>
    <xf numFmtId="164" fontId="28" fillId="0" borderId="0" xfId="1" applyNumberFormat="1" applyFont="1" applyBorder="1" applyAlignment="1">
      <alignment horizontal="left" vertical="center" wrapText="1"/>
    </xf>
    <xf numFmtId="43" fontId="28" fillId="0" borderId="0" xfId="1" applyNumberFormat="1" applyFont="1" applyBorder="1" applyAlignment="1">
      <alignment horizontal="left" vertical="center" wrapText="1"/>
    </xf>
    <xf numFmtId="0" fontId="4" fillId="0" borderId="0" xfId="0" applyFont="1" applyBorder="1" applyAlignment="1">
      <alignment horizontal="center" vertical="center" wrapText="1"/>
    </xf>
    <xf numFmtId="0" fontId="38" fillId="0" borderId="19" xfId="0" applyFont="1" applyFill="1" applyBorder="1" applyAlignment="1">
      <alignment vertical="center"/>
    </xf>
    <xf numFmtId="0" fontId="0" fillId="0" borderId="0" xfId="0"/>
    <xf numFmtId="0" fontId="38" fillId="0" borderId="0" xfId="0" applyFont="1" applyFill="1" applyBorder="1" applyAlignment="1">
      <alignment vertical="center"/>
    </xf>
    <xf numFmtId="0" fontId="0" fillId="0" borderId="0" xfId="0" applyFill="1"/>
    <xf numFmtId="4" fontId="35" fillId="0" borderId="0" xfId="0" applyNumberFormat="1" applyFont="1" applyFill="1" applyBorder="1" applyAlignment="1">
      <alignment vertical="center"/>
    </xf>
    <xf numFmtId="0" fontId="38" fillId="0" borderId="19" xfId="0" applyFont="1" applyFill="1" applyBorder="1" applyAlignment="1">
      <alignment horizontal="center" vertical="center" wrapText="1"/>
    </xf>
    <xf numFmtId="0" fontId="38" fillId="0" borderId="19" xfId="0" applyFont="1" applyFill="1" applyBorder="1" applyAlignment="1">
      <alignment vertical="center" wrapText="1"/>
    </xf>
    <xf numFmtId="0" fontId="35" fillId="0" borderId="19" xfId="0" applyFont="1" applyFill="1" applyBorder="1" applyAlignment="1">
      <alignment vertical="center" wrapText="1"/>
    </xf>
    <xf numFmtId="4" fontId="0" fillId="0" borderId="0" xfId="0" applyNumberFormat="1" applyFill="1"/>
    <xf numFmtId="0" fontId="0" fillId="0" borderId="1" xfId="0" applyFill="1" applyBorder="1"/>
    <xf numFmtId="0" fontId="32" fillId="0" borderId="1" xfId="0" applyFont="1" applyFill="1" applyBorder="1" applyAlignment="1">
      <alignment wrapText="1"/>
    </xf>
    <xf numFmtId="0" fontId="33" fillId="0" borderId="11" xfId="0" applyFont="1" applyFill="1" applyBorder="1"/>
    <xf numFmtId="0" fontId="33" fillId="0" borderId="12" xfId="0" applyFont="1" applyFill="1" applyBorder="1" applyAlignment="1">
      <alignment wrapText="1"/>
    </xf>
    <xf numFmtId="0" fontId="34" fillId="0" borderId="12" xfId="0" applyFont="1" applyFill="1" applyBorder="1"/>
    <xf numFmtId="0" fontId="33" fillId="0" borderId="14" xfId="0" applyFont="1" applyFill="1" applyBorder="1" applyAlignment="1">
      <alignment horizontal="center" vertical="center"/>
    </xf>
    <xf numFmtId="0" fontId="33" fillId="0" borderId="2" xfId="0" applyFont="1" applyFill="1" applyBorder="1" applyAlignment="1">
      <alignment wrapText="1"/>
    </xf>
    <xf numFmtId="0" fontId="33" fillId="0" borderId="2" xfId="0" applyFont="1" applyFill="1" applyBorder="1" applyAlignment="1">
      <alignment vertical="center" wrapText="1"/>
    </xf>
    <xf numFmtId="0" fontId="34" fillId="0" borderId="2" xfId="0" applyFont="1" applyFill="1" applyBorder="1" applyAlignment="1">
      <alignment wrapText="1"/>
    </xf>
    <xf numFmtId="0" fontId="35" fillId="0" borderId="2" xfId="0" applyFont="1" applyFill="1" applyBorder="1" applyAlignment="1">
      <alignment wrapText="1"/>
    </xf>
    <xf numFmtId="0" fontId="36" fillId="0" borderId="2" xfId="0" applyFont="1" applyFill="1" applyBorder="1" applyAlignment="1">
      <alignment wrapText="1"/>
    </xf>
    <xf numFmtId="0" fontId="37" fillId="0" borderId="2" xfId="0" applyFont="1" applyFill="1" applyBorder="1" applyAlignment="1">
      <alignment wrapText="1"/>
    </xf>
    <xf numFmtId="0" fontId="32" fillId="0" borderId="2" xfId="0" applyFont="1" applyFill="1" applyBorder="1" applyAlignment="1">
      <alignment wrapText="1"/>
    </xf>
    <xf numFmtId="0" fontId="32" fillId="0" borderId="2" xfId="0" applyFont="1" applyFill="1" applyBorder="1" applyAlignment="1">
      <alignment vertical="center" wrapText="1"/>
    </xf>
    <xf numFmtId="0" fontId="33" fillId="0" borderId="16" xfId="0" applyFont="1" applyFill="1" applyBorder="1" applyAlignment="1">
      <alignment horizontal="center" vertical="center"/>
    </xf>
    <xf numFmtId="0" fontId="32" fillId="0" borderId="17" xfId="0" applyFont="1" applyFill="1" applyBorder="1" applyAlignment="1">
      <alignment wrapText="1"/>
    </xf>
    <xf numFmtId="4" fontId="32" fillId="0" borderId="17" xfId="0" applyNumberFormat="1" applyFont="1" applyFill="1" applyBorder="1"/>
    <xf numFmtId="0" fontId="39" fillId="0" borderId="2" xfId="0" applyFont="1" applyFill="1" applyBorder="1" applyAlignment="1">
      <alignment wrapText="1"/>
    </xf>
    <xf numFmtId="0" fontId="40" fillId="0" borderId="6" xfId="0" applyFont="1" applyFill="1" applyBorder="1"/>
    <xf numFmtId="0" fontId="39" fillId="0" borderId="3" xfId="0" applyFont="1" applyFill="1" applyBorder="1" applyAlignment="1">
      <alignment wrapText="1"/>
    </xf>
    <xf numFmtId="0" fontId="40" fillId="0" borderId="27" xfId="0" applyFont="1" applyFill="1" applyBorder="1"/>
    <xf numFmtId="0" fontId="3" fillId="0" borderId="24" xfId="0" applyFont="1" applyBorder="1" applyAlignment="1">
      <alignment horizontal="justify" vertical="center" wrapText="1"/>
    </xf>
    <xf numFmtId="168" fontId="0" fillId="0" borderId="0" xfId="0" applyNumberFormat="1"/>
    <xf numFmtId="3" fontId="34" fillId="0" borderId="2" xfId="0" applyNumberFormat="1" applyFont="1" applyFill="1" applyBorder="1"/>
    <xf numFmtId="0" fontId="31" fillId="3" borderId="0" xfId="0" applyFont="1" applyFill="1"/>
    <xf numFmtId="3" fontId="0" fillId="0" borderId="0" xfId="0" applyNumberFormat="1" applyFill="1"/>
    <xf numFmtId="164" fontId="26" fillId="0" borderId="0" xfId="1" applyNumberFormat="1" applyFont="1" applyBorder="1" applyAlignment="1">
      <alignment vertical="center" wrapText="1"/>
    </xf>
    <xf numFmtId="1" fontId="42" fillId="6" borderId="2" xfId="5" applyNumberFormat="1" applyFill="1" applyBorder="1"/>
    <xf numFmtId="1" fontId="0" fillId="0" borderId="0" xfId="0" applyNumberFormat="1"/>
    <xf numFmtId="0" fontId="44" fillId="10" borderId="2" xfId="5" applyFont="1" applyFill="1" applyBorder="1" applyAlignment="1">
      <alignment wrapText="1"/>
    </xf>
    <xf numFmtId="1" fontId="42" fillId="4" borderId="2" xfId="5" applyNumberFormat="1" applyFill="1" applyBorder="1"/>
    <xf numFmtId="0" fontId="42" fillId="10" borderId="2" xfId="5" applyFill="1" applyBorder="1"/>
    <xf numFmtId="0" fontId="42" fillId="0" borderId="0" xfId="5"/>
    <xf numFmtId="0" fontId="43" fillId="0" borderId="2" xfId="5" applyFont="1" applyBorder="1" applyAlignment="1">
      <alignment wrapText="1"/>
    </xf>
    <xf numFmtId="0" fontId="1" fillId="0" borderId="2" xfId="5" applyFont="1" applyBorder="1"/>
    <xf numFmtId="0" fontId="42" fillId="0" borderId="2" xfId="5" applyBorder="1"/>
    <xf numFmtId="0" fontId="44" fillId="0" borderId="2" xfId="5" applyFont="1" applyBorder="1" applyAlignment="1">
      <alignment wrapText="1"/>
    </xf>
    <xf numFmtId="0" fontId="44" fillId="5" borderId="2" xfId="5" applyFont="1" applyFill="1" applyBorder="1" applyAlignment="1">
      <alignment wrapText="1"/>
    </xf>
    <xf numFmtId="0" fontId="42" fillId="5" borderId="2" xfId="5" applyFill="1" applyBorder="1"/>
    <xf numFmtId="0" fontId="42" fillId="4" borderId="2" xfId="5" applyFill="1" applyBorder="1"/>
    <xf numFmtId="0" fontId="44" fillId="6" borderId="2" xfId="5" applyFont="1" applyFill="1" applyBorder="1" applyAlignment="1">
      <alignment wrapText="1"/>
    </xf>
    <xf numFmtId="0" fontId="42" fillId="6" borderId="2" xfId="5" applyFill="1" applyBorder="1"/>
    <xf numFmtId="0" fontId="44" fillId="2" borderId="2" xfId="5" applyFont="1" applyFill="1" applyBorder="1" applyAlignment="1">
      <alignment wrapText="1"/>
    </xf>
    <xf numFmtId="0" fontId="42" fillId="2" borderId="2" xfId="5" applyFill="1" applyBorder="1"/>
    <xf numFmtId="0" fontId="42" fillId="7" borderId="2" xfId="5" applyFill="1" applyBorder="1"/>
    <xf numFmtId="0" fontId="44" fillId="7" borderId="2" xfId="5" applyFont="1" applyFill="1" applyBorder="1" applyAlignment="1">
      <alignment wrapText="1"/>
    </xf>
    <xf numFmtId="0" fontId="44" fillId="8" borderId="2" xfId="5" applyFont="1" applyFill="1" applyBorder="1" applyAlignment="1">
      <alignment wrapText="1"/>
    </xf>
    <xf numFmtId="0" fontId="42" fillId="8" borderId="2" xfId="5" applyFill="1" applyBorder="1"/>
    <xf numFmtId="0" fontId="1" fillId="9" borderId="2" xfId="5" applyFont="1" applyFill="1" applyBorder="1"/>
    <xf numFmtId="0" fontId="42" fillId="9" borderId="2" xfId="5" applyFill="1" applyBorder="1"/>
    <xf numFmtId="0" fontId="42" fillId="0" borderId="0" xfId="5"/>
    <xf numFmtId="0" fontId="44" fillId="0" borderId="0" xfId="5" applyFont="1" applyAlignment="1">
      <alignment wrapText="1"/>
    </xf>
    <xf numFmtId="0" fontId="1" fillId="0" borderId="2" xfId="5" applyFont="1" applyBorder="1"/>
    <xf numFmtId="0" fontId="42" fillId="0" borderId="2" xfId="5" applyBorder="1"/>
    <xf numFmtId="0" fontId="44" fillId="0" borderId="2" xfId="5" applyFont="1" applyBorder="1" applyAlignment="1">
      <alignment wrapText="1"/>
    </xf>
    <xf numFmtId="0" fontId="42" fillId="5" borderId="2" xfId="5" applyFill="1" applyBorder="1"/>
    <xf numFmtId="0" fontId="42" fillId="4" borderId="2" xfId="5" applyFill="1" applyBorder="1"/>
    <xf numFmtId="0" fontId="42" fillId="6" borderId="2" xfId="5" applyFill="1" applyBorder="1"/>
    <xf numFmtId="0" fontId="44" fillId="4" borderId="2" xfId="5" applyFont="1" applyFill="1" applyBorder="1" applyAlignment="1">
      <alignment wrapText="1"/>
    </xf>
    <xf numFmtId="0" fontId="44" fillId="2" borderId="2" xfId="5" applyFont="1" applyFill="1" applyBorder="1" applyAlignment="1">
      <alignment wrapText="1"/>
    </xf>
    <xf numFmtId="0" fontId="42" fillId="2" borderId="2" xfId="5" applyFill="1" applyBorder="1"/>
    <xf numFmtId="0" fontId="42" fillId="7" borderId="2" xfId="5" applyFill="1" applyBorder="1"/>
    <xf numFmtId="0" fontId="44" fillId="8" borderId="2" xfId="5" applyFont="1" applyFill="1" applyBorder="1" applyAlignment="1">
      <alignment wrapText="1"/>
    </xf>
    <xf numFmtId="0" fontId="42" fillId="8" borderId="2" xfId="5" applyFill="1" applyBorder="1"/>
    <xf numFmtId="0" fontId="46" fillId="0" borderId="0" xfId="5" applyFont="1" applyAlignment="1">
      <alignment wrapText="1"/>
    </xf>
    <xf numFmtId="0" fontId="46" fillId="0" borderId="0" xfId="5" applyFont="1"/>
    <xf numFmtId="0" fontId="42" fillId="9" borderId="2" xfId="5" applyFill="1" applyBorder="1"/>
    <xf numFmtId="0" fontId="45" fillId="0" borderId="0" xfId="5" applyFont="1" applyAlignment="1">
      <alignment horizontal="center" wrapText="1"/>
    </xf>
    <xf numFmtId="0" fontId="0" fillId="2" borderId="0" xfId="0" applyFill="1"/>
    <xf numFmtId="0" fontId="0" fillId="2" borderId="0" xfId="0" applyFill="1" applyAlignment="1"/>
    <xf numFmtId="164" fontId="4" fillId="2" borderId="2" xfId="1" applyNumberFormat="1" applyFont="1" applyFill="1" applyBorder="1"/>
    <xf numFmtId="164" fontId="19" fillId="2" borderId="2" xfId="1" applyNumberFormat="1" applyFont="1" applyFill="1" applyBorder="1"/>
    <xf numFmtId="164" fontId="6" fillId="2" borderId="2" xfId="1" applyNumberFormat="1" applyFont="1" applyFill="1" applyBorder="1" applyAlignment="1">
      <alignment vertical="center" wrapText="1"/>
    </xf>
    <xf numFmtId="164" fontId="19" fillId="2" borderId="1" xfId="1" applyNumberFormat="1" applyFont="1" applyFill="1" applyBorder="1"/>
    <xf numFmtId="164" fontId="27" fillId="2" borderId="23" xfId="1" applyNumberFormat="1" applyFont="1" applyFill="1" applyBorder="1" applyAlignment="1">
      <alignment horizontal="left" vertical="center" wrapText="1"/>
    </xf>
    <xf numFmtId="164" fontId="19" fillId="2" borderId="0" xfId="1" applyNumberFormat="1" applyFont="1" applyFill="1" applyBorder="1" applyAlignment="1">
      <alignment horizontal="center"/>
    </xf>
    <xf numFmtId="164" fontId="6" fillId="2" borderId="0" xfId="1" applyNumberFormat="1" applyFont="1" applyFill="1" applyBorder="1" applyAlignment="1">
      <alignment vertical="center" wrapText="1"/>
    </xf>
    <xf numFmtId="164" fontId="30" fillId="2" borderId="0" xfId="0" applyNumberFormat="1" applyFont="1" applyFill="1" applyBorder="1" applyAlignment="1">
      <alignment horizontal="center" vertical="center" wrapText="1"/>
    </xf>
    <xf numFmtId="164" fontId="28" fillId="2" borderId="0" xfId="1" applyNumberFormat="1" applyFont="1" applyFill="1" applyBorder="1" applyAlignment="1">
      <alignment horizontal="left" vertical="center" wrapText="1"/>
    </xf>
    <xf numFmtId="164" fontId="6" fillId="2" borderId="0" xfId="1" applyNumberFormat="1" applyFont="1" applyFill="1" applyBorder="1" applyAlignment="1">
      <alignment horizontal="left" vertical="center" wrapText="1"/>
    </xf>
    <xf numFmtId="43" fontId="0" fillId="2" borderId="0" xfId="0" applyNumberFormat="1" applyFill="1" applyAlignment="1"/>
    <xf numFmtId="0" fontId="4" fillId="2" borderId="2" xfId="0" applyFont="1" applyFill="1" applyBorder="1" applyAlignment="1">
      <alignment horizontal="center" vertical="center" wrapText="1"/>
    </xf>
    <xf numFmtId="3" fontId="33" fillId="0" borderId="2" xfId="0" applyNumberFormat="1" applyFont="1" applyFill="1" applyBorder="1"/>
    <xf numFmtId="3" fontId="32" fillId="0" borderId="2" xfId="0" applyNumberFormat="1" applyFont="1" applyFill="1" applyBorder="1"/>
    <xf numFmtId="3" fontId="35" fillId="0" borderId="19" xfId="0" applyNumberFormat="1" applyFont="1" applyFill="1" applyBorder="1" applyAlignment="1">
      <alignment horizontal="center" vertical="center"/>
    </xf>
    <xf numFmtId="3" fontId="33" fillId="0" borderId="19" xfId="0" applyNumberFormat="1" applyFont="1" applyFill="1" applyBorder="1" applyAlignment="1">
      <alignment horizontal="center"/>
    </xf>
    <xf numFmtId="3" fontId="33" fillId="0" borderId="43" xfId="0" applyNumberFormat="1" applyFont="1" applyFill="1" applyBorder="1" applyAlignment="1">
      <alignment horizontal="center"/>
    </xf>
    <xf numFmtId="3" fontId="41" fillId="0" borderId="19" xfId="0" applyNumberFormat="1" applyFont="1" applyFill="1" applyBorder="1" applyAlignment="1">
      <alignment horizontal="center" vertical="center"/>
    </xf>
    <xf numFmtId="164" fontId="6" fillId="2" borderId="2" xfId="1" applyNumberFormat="1" applyFont="1" applyFill="1" applyBorder="1"/>
    <xf numFmtId="164" fontId="27" fillId="2" borderId="2" xfId="1" applyNumberFormat="1" applyFont="1" applyFill="1" applyBorder="1"/>
    <xf numFmtId="164" fontId="27" fillId="2" borderId="1" xfId="1" applyNumberFormat="1" applyFont="1" applyFill="1" applyBorder="1"/>
    <xf numFmtId="43" fontId="0" fillId="0" borderId="0" xfId="0" applyNumberFormat="1"/>
    <xf numFmtId="49" fontId="4" fillId="0" borderId="6" xfId="1" applyNumberFormat="1" applyFont="1" applyBorder="1" applyAlignment="1">
      <alignment horizontal="left" vertical="center" wrapText="1"/>
    </xf>
    <xf numFmtId="1" fontId="42" fillId="7" borderId="2" xfId="5" applyNumberFormat="1" applyFill="1" applyBorder="1"/>
    <xf numFmtId="1" fontId="46" fillId="0" borderId="0" xfId="5" applyNumberFormat="1" applyFont="1"/>
    <xf numFmtId="164" fontId="6" fillId="0" borderId="0" xfId="1" applyNumberFormat="1" applyFont="1" applyBorder="1" applyAlignment="1">
      <alignment horizontal="left" vertical="center" wrapText="1"/>
    </xf>
    <xf numFmtId="0" fontId="3" fillId="0" borderId="2" xfId="0" applyFont="1" applyBorder="1" applyAlignment="1">
      <alignment horizontal="center" vertical="center" wrapText="1"/>
    </xf>
    <xf numFmtId="0" fontId="4" fillId="0" borderId="0" xfId="0" applyFont="1" applyBorder="1" applyAlignment="1">
      <alignment horizontal="center" vertical="center" wrapText="1"/>
    </xf>
    <xf numFmtId="0" fontId="4" fillId="0" borderId="2" xfId="0" applyFont="1" applyBorder="1" applyAlignment="1">
      <alignment horizontal="center" vertical="center" wrapText="1"/>
    </xf>
    <xf numFmtId="0" fontId="0" fillId="0" borderId="2" xfId="0" applyFill="1" applyBorder="1"/>
    <xf numFmtId="3" fontId="0" fillId="0" borderId="2" xfId="0" applyNumberFormat="1" applyFill="1" applyBorder="1"/>
    <xf numFmtId="9" fontId="0" fillId="0" borderId="2" xfId="2" applyFont="1" applyFill="1" applyBorder="1"/>
    <xf numFmtId="9" fontId="19" fillId="0" borderId="50" xfId="2" applyFont="1" applyFill="1" applyBorder="1"/>
    <xf numFmtId="0" fontId="6" fillId="0" borderId="2" xfId="0" applyFont="1" applyFill="1" applyBorder="1" applyAlignment="1">
      <alignment horizontal="left" vertical="center" wrapText="1"/>
    </xf>
    <xf numFmtId="0" fontId="7" fillId="0" borderId="11" xfId="0" applyFont="1" applyFill="1" applyBorder="1" applyAlignment="1">
      <alignment horizontal="left" vertical="center" wrapText="1"/>
    </xf>
    <xf numFmtId="164" fontId="10" fillId="0" borderId="12" xfId="1" applyNumberFormat="1" applyFont="1" applyFill="1" applyBorder="1"/>
    <xf numFmtId="164" fontId="4" fillId="0" borderId="2" xfId="1" applyNumberFormat="1" applyFont="1" applyFill="1" applyBorder="1"/>
    <xf numFmtId="0" fontId="9" fillId="0" borderId="14" xfId="3" applyFont="1" applyFill="1" applyBorder="1" applyAlignment="1">
      <alignment horizontal="left" vertical="center" wrapText="1"/>
    </xf>
    <xf numFmtId="164" fontId="10" fillId="0" borderId="2" xfId="1" applyNumberFormat="1" applyFont="1" applyFill="1" applyBorder="1"/>
    <xf numFmtId="0" fontId="8" fillId="0" borderId="14" xfId="0" applyFont="1" applyFill="1" applyBorder="1" applyAlignment="1">
      <alignment horizontal="left" vertical="center" wrapText="1"/>
    </xf>
    <xf numFmtId="0" fontId="3" fillId="0" borderId="14" xfId="3" applyFont="1" applyFill="1" applyBorder="1" applyAlignment="1">
      <alignment horizontal="left" vertical="center" wrapText="1"/>
    </xf>
    <xf numFmtId="0" fontId="9" fillId="0" borderId="16" xfId="3" applyFont="1" applyFill="1" applyBorder="1" applyAlignment="1">
      <alignment horizontal="left" vertical="center" wrapText="1"/>
    </xf>
    <xf numFmtId="164" fontId="4" fillId="0" borderId="1" xfId="1" applyNumberFormat="1" applyFont="1" applyFill="1" applyBorder="1"/>
    <xf numFmtId="164" fontId="4" fillId="0" borderId="17" xfId="1" applyNumberFormat="1" applyFont="1" applyFill="1" applyBorder="1"/>
    <xf numFmtId="164" fontId="4" fillId="0" borderId="12" xfId="1" applyNumberFormat="1" applyFont="1" applyFill="1" applyBorder="1"/>
    <xf numFmtId="164" fontId="11" fillId="0" borderId="12" xfId="1" applyNumberFormat="1" applyFont="1" applyFill="1" applyBorder="1"/>
    <xf numFmtId="0" fontId="4" fillId="0" borderId="16" xfId="0" applyFont="1" applyFill="1" applyBorder="1" applyAlignment="1">
      <alignment horizontal="left" vertical="center" wrapText="1"/>
    </xf>
    <xf numFmtId="164" fontId="10" fillId="0" borderId="17" xfId="1" applyNumberFormat="1" applyFont="1" applyFill="1" applyBorder="1"/>
    <xf numFmtId="0" fontId="6" fillId="0" borderId="21" xfId="0" applyFont="1" applyFill="1" applyBorder="1" applyAlignment="1">
      <alignment horizontal="center" vertical="center" wrapText="1"/>
    </xf>
    <xf numFmtId="0" fontId="6" fillId="0" borderId="23" xfId="0" applyFont="1" applyFill="1" applyBorder="1" applyAlignment="1">
      <alignment horizontal="center"/>
    </xf>
    <xf numFmtId="164" fontId="11" fillId="0" borderId="23" xfId="1" applyNumberFormat="1" applyFont="1" applyFill="1" applyBorder="1" applyAlignment="1">
      <alignment horizontal="center"/>
    </xf>
    <xf numFmtId="164" fontId="11" fillId="0" borderId="22" xfId="1" applyNumberFormat="1" applyFont="1" applyFill="1" applyBorder="1" applyAlignment="1">
      <alignment horizontal="center"/>
    </xf>
    <xf numFmtId="0" fontId="6" fillId="0" borderId="0" xfId="0" applyFont="1" applyFill="1" applyBorder="1" applyAlignment="1">
      <alignment horizontal="center"/>
    </xf>
    <xf numFmtId="164" fontId="11" fillId="0" borderId="0" xfId="1" applyNumberFormat="1" applyFont="1" applyFill="1" applyBorder="1" applyAlignment="1">
      <alignment horizontal="center"/>
    </xf>
    <xf numFmtId="164" fontId="6" fillId="0" borderId="2" xfId="1" applyNumberFormat="1" applyFont="1" applyFill="1" applyBorder="1" applyAlignment="1">
      <alignment horizontal="left" vertical="center" wrapText="1"/>
    </xf>
    <xf numFmtId="0" fontId="6" fillId="0" borderId="2" xfId="0" applyFont="1" applyFill="1" applyBorder="1" applyAlignment="1">
      <alignment horizontal="center"/>
    </xf>
    <xf numFmtId="164" fontId="11" fillId="0" borderId="2" xfId="1" applyNumberFormat="1" applyFont="1" applyFill="1" applyBorder="1" applyAlignment="1">
      <alignment horizontal="center"/>
    </xf>
    <xf numFmtId="0" fontId="6" fillId="0" borderId="0" xfId="0" applyFont="1" applyFill="1"/>
    <xf numFmtId="0" fontId="6" fillId="0" borderId="2" xfId="0" applyFont="1" applyFill="1" applyBorder="1"/>
    <xf numFmtId="0" fontId="10" fillId="0" borderId="2" xfId="0" applyFont="1" applyFill="1" applyBorder="1"/>
    <xf numFmtId="0" fontId="6" fillId="0" borderId="0" xfId="0" applyFont="1" applyFill="1" applyBorder="1"/>
    <xf numFmtId="0" fontId="6" fillId="0" borderId="27" xfId="0" applyFont="1" applyFill="1" applyBorder="1"/>
    <xf numFmtId="0" fontId="6" fillId="0" borderId="3" xfId="0" applyFont="1" applyFill="1" applyBorder="1"/>
    <xf numFmtId="0" fontId="10" fillId="0" borderId="20" xfId="0" applyFont="1" applyFill="1" applyBorder="1"/>
    <xf numFmtId="0" fontId="7" fillId="0" borderId="2" xfId="0" applyFont="1" applyFill="1" applyBorder="1" applyAlignment="1">
      <alignment horizontal="left" vertical="center" wrapText="1"/>
    </xf>
    <xf numFmtId="0" fontId="4" fillId="0" borderId="2" xfId="3" applyFont="1" applyFill="1" applyBorder="1" applyAlignment="1">
      <alignment horizontal="left" vertical="center" wrapText="1"/>
    </xf>
    <xf numFmtId="0" fontId="9" fillId="0" borderId="2" xfId="3" applyFont="1" applyFill="1" applyBorder="1" applyAlignment="1">
      <alignment horizontal="left" vertical="center" wrapText="1"/>
    </xf>
    <xf numFmtId="0" fontId="6" fillId="0" borderId="0" xfId="0" applyFont="1" applyFill="1" applyAlignment="1">
      <alignment wrapText="1"/>
    </xf>
    <xf numFmtId="0" fontId="4" fillId="0" borderId="12" xfId="0" applyFont="1" applyFill="1" applyBorder="1" applyAlignment="1">
      <alignment horizontal="center"/>
    </xf>
    <xf numFmtId="0" fontId="4" fillId="0" borderId="13" xfId="0" applyFont="1" applyFill="1" applyBorder="1" applyAlignment="1">
      <alignment horizontal="center"/>
    </xf>
    <xf numFmtId="0" fontId="7" fillId="0" borderId="14" xfId="0" applyFont="1" applyFill="1" applyBorder="1" applyAlignment="1">
      <alignment horizontal="left" vertical="center" wrapText="1"/>
    </xf>
    <xf numFmtId="0" fontId="10" fillId="0" borderId="15" xfId="0" applyFont="1" applyFill="1" applyBorder="1"/>
    <xf numFmtId="164" fontId="4" fillId="0" borderId="0" xfId="0" applyNumberFormat="1" applyFont="1" applyFill="1"/>
    <xf numFmtId="0" fontId="4" fillId="0" borderId="14" xfId="0" applyFont="1" applyFill="1" applyBorder="1" applyAlignment="1">
      <alignment horizontal="left" vertical="center" wrapText="1"/>
    </xf>
    <xf numFmtId="0" fontId="4" fillId="0" borderId="2" xfId="0" applyFont="1" applyFill="1" applyBorder="1"/>
    <xf numFmtId="0" fontId="4" fillId="0" borderId="14" xfId="0" applyFont="1" applyFill="1" applyBorder="1" applyAlignment="1">
      <alignment horizontal="left" wrapText="1"/>
    </xf>
    <xf numFmtId="0" fontId="4" fillId="0" borderId="16" xfId="0" applyFont="1" applyFill="1" applyBorder="1" applyAlignment="1">
      <alignment horizontal="left" wrapText="1"/>
    </xf>
    <xf numFmtId="0" fontId="4" fillId="0" borderId="17" xfId="0" applyFont="1" applyFill="1" applyBorder="1"/>
    <xf numFmtId="0" fontId="48" fillId="0" borderId="0" xfId="0" applyFont="1" applyFill="1"/>
    <xf numFmtId="0" fontId="6" fillId="0" borderId="50" xfId="0" applyFont="1" applyFill="1" applyBorder="1"/>
    <xf numFmtId="164" fontId="3" fillId="0" borderId="2" xfId="0" applyNumberFormat="1" applyFont="1" applyBorder="1" applyAlignment="1">
      <alignment horizontal="center" vertical="center" wrapText="1"/>
    </xf>
    <xf numFmtId="0" fontId="4" fillId="0" borderId="2" xfId="0" applyFont="1" applyBorder="1" applyAlignment="1">
      <alignment horizontal="left" vertical="center" wrapText="1"/>
    </xf>
    <xf numFmtId="0" fontId="22" fillId="0" borderId="41" xfId="0" applyFont="1" applyBorder="1" applyAlignment="1">
      <alignment vertical="center" wrapText="1"/>
    </xf>
    <xf numFmtId="0" fontId="22" fillId="0" borderId="42" xfId="0" applyFont="1" applyBorder="1" applyAlignment="1">
      <alignment vertical="center" wrapText="1"/>
    </xf>
    <xf numFmtId="0" fontId="22" fillId="0" borderId="20" xfId="0" applyFont="1" applyBorder="1" applyAlignment="1">
      <alignment vertical="center" wrapText="1"/>
    </xf>
    <xf numFmtId="0" fontId="22" fillId="0" borderId="27" xfId="0" applyFont="1" applyBorder="1" applyAlignment="1">
      <alignment vertical="center" wrapText="1"/>
    </xf>
    <xf numFmtId="43" fontId="4" fillId="0" borderId="2" xfId="1" applyNumberFormat="1" applyFont="1" applyBorder="1"/>
    <xf numFmtId="0" fontId="4" fillId="0" borderId="0" xfId="0" applyFont="1" applyBorder="1" applyAlignment="1">
      <alignment horizontal="center" vertical="center" wrapText="1"/>
    </xf>
    <xf numFmtId="0" fontId="13" fillId="0" borderId="52" xfId="0" applyFont="1" applyBorder="1" applyAlignment="1">
      <alignment horizontal="center" vertical="center" wrapText="1"/>
    </xf>
    <xf numFmtId="3" fontId="4" fillId="0" borderId="53" xfId="0" applyNumberFormat="1" applyFont="1" applyBorder="1" applyAlignment="1">
      <alignment horizontal="center" vertical="center" wrapText="1"/>
    </xf>
    <xf numFmtId="0" fontId="13" fillId="0" borderId="53" xfId="0" applyFont="1" applyBorder="1" applyAlignment="1">
      <alignment horizontal="center" vertical="center" wrapText="1"/>
    </xf>
    <xf numFmtId="0" fontId="49" fillId="0" borderId="52" xfId="0" applyFont="1" applyBorder="1" applyAlignment="1">
      <alignment horizontal="center" vertical="center" wrapText="1"/>
    </xf>
    <xf numFmtId="0" fontId="4" fillId="0" borderId="53" xfId="0" applyFont="1" applyBorder="1" applyAlignment="1">
      <alignment horizontal="center" vertical="center" wrapText="1"/>
    </xf>
    <xf numFmtId="3" fontId="13" fillId="0" borderId="53" xfId="0" applyNumberFormat="1" applyFont="1" applyBorder="1" applyAlignment="1">
      <alignment horizontal="center" vertical="center" wrapText="1"/>
    </xf>
    <xf numFmtId="0" fontId="14" fillId="0" borderId="52" xfId="0" applyFont="1" applyBorder="1" applyAlignment="1">
      <alignment horizontal="center" vertical="center" wrapText="1"/>
    </xf>
    <xf numFmtId="0" fontId="14" fillId="0" borderId="53" xfId="0" applyFont="1" applyBorder="1" applyAlignment="1">
      <alignment horizontal="center" vertical="center" wrapText="1"/>
    </xf>
    <xf numFmtId="0" fontId="6" fillId="0" borderId="54" xfId="0" applyFont="1" applyBorder="1" applyAlignment="1">
      <alignment horizontal="center" vertical="center" wrapText="1"/>
    </xf>
    <xf numFmtId="0" fontId="14" fillId="0" borderId="54" xfId="0" applyFont="1" applyBorder="1" applyAlignment="1">
      <alignment horizontal="center" vertical="center" wrapText="1"/>
    </xf>
    <xf numFmtId="164" fontId="10" fillId="0" borderId="12" xfId="1" applyNumberFormat="1" applyFont="1" applyFill="1" applyBorder="1" applyAlignment="1">
      <alignment horizontal="center"/>
    </xf>
    <xf numFmtId="164" fontId="4" fillId="0" borderId="2" xfId="1" applyNumberFormat="1" applyFont="1" applyFill="1" applyBorder="1" applyAlignment="1">
      <alignment horizontal="center"/>
    </xf>
    <xf numFmtId="0" fontId="38" fillId="0" borderId="49" xfId="0" applyFont="1" applyFill="1" applyBorder="1" applyAlignment="1">
      <alignment horizontal="center" vertical="center" wrapText="1"/>
    </xf>
    <xf numFmtId="0" fontId="38" fillId="0" borderId="31" xfId="0" applyFont="1" applyFill="1" applyBorder="1" applyAlignment="1">
      <alignment horizontal="center" vertical="center" wrapText="1"/>
    </xf>
    <xf numFmtId="0" fontId="47" fillId="0" borderId="45" xfId="0" applyFont="1" applyFill="1" applyBorder="1" applyAlignment="1">
      <alignment horizontal="center" wrapText="1"/>
    </xf>
    <xf numFmtId="0" fontId="47" fillId="0" borderId="29" xfId="0" applyFont="1" applyFill="1" applyBorder="1" applyAlignment="1">
      <alignment horizontal="center" wrapText="1"/>
    </xf>
    <xf numFmtId="0" fontId="47" fillId="0" borderId="30" xfId="0" applyFont="1" applyFill="1" applyBorder="1" applyAlignment="1">
      <alignment horizontal="center" wrapText="1"/>
    </xf>
    <xf numFmtId="0" fontId="1" fillId="0" borderId="4" xfId="5" applyFont="1" applyFill="1" applyBorder="1" applyAlignment="1">
      <alignment horizontal="center"/>
    </xf>
    <xf numFmtId="0" fontId="1" fillId="0" borderId="5" xfId="5" applyFont="1" applyFill="1" applyBorder="1" applyAlignment="1">
      <alignment horizontal="center"/>
    </xf>
    <xf numFmtId="0" fontId="1" fillId="0" borderId="6" xfId="5" applyFont="1" applyFill="1" applyBorder="1" applyAlignment="1">
      <alignment horizontal="center"/>
    </xf>
    <xf numFmtId="0" fontId="45" fillId="0" borderId="0" xfId="5" applyFont="1" applyAlignment="1">
      <alignment horizontal="center" wrapText="1"/>
    </xf>
    <xf numFmtId="164" fontId="6" fillId="0" borderId="4" xfId="1" applyNumberFormat="1" applyFont="1" applyFill="1" applyBorder="1" applyAlignment="1">
      <alignment horizontal="left" vertical="center" wrapText="1"/>
    </xf>
    <xf numFmtId="164" fontId="6" fillId="0" borderId="5" xfId="1" applyNumberFormat="1" applyFont="1" applyFill="1" applyBorder="1" applyAlignment="1">
      <alignment horizontal="left" vertical="center" wrapText="1"/>
    </xf>
    <xf numFmtId="164" fontId="6" fillId="0" borderId="6" xfId="1" applyNumberFormat="1" applyFont="1" applyFill="1" applyBorder="1" applyAlignment="1">
      <alignment horizontal="left" vertical="center" wrapText="1"/>
    </xf>
    <xf numFmtId="0" fontId="6" fillId="0" borderId="29" xfId="0" applyFont="1" applyFill="1" applyBorder="1" applyAlignment="1">
      <alignment horizontal="left" vertical="center" wrapText="1"/>
    </xf>
    <xf numFmtId="0" fontId="6" fillId="0" borderId="30" xfId="0" applyFont="1" applyFill="1" applyBorder="1" applyAlignment="1">
      <alignment horizontal="left" vertical="center" wrapText="1"/>
    </xf>
    <xf numFmtId="164" fontId="6" fillId="0" borderId="0" xfId="1" applyNumberFormat="1" applyFont="1" applyBorder="1" applyAlignment="1">
      <alignment horizontal="left" vertical="center" wrapText="1"/>
    </xf>
    <xf numFmtId="0" fontId="4" fillId="0" borderId="25" xfId="0" applyFont="1" applyFill="1" applyBorder="1" applyAlignment="1">
      <alignment horizontal="center" vertical="top"/>
    </xf>
    <xf numFmtId="0" fontId="4" fillId="0" borderId="26" xfId="0" applyFont="1" applyFill="1" applyBorder="1" applyAlignment="1">
      <alignment horizontal="center" vertical="top"/>
    </xf>
    <xf numFmtId="0" fontId="4" fillId="0" borderId="18" xfId="0" applyFont="1" applyFill="1" applyBorder="1" applyAlignment="1">
      <alignment horizontal="center" vertical="top"/>
    </xf>
    <xf numFmtId="0" fontId="4" fillId="0" borderId="0" xfId="0" applyFont="1" applyFill="1" applyBorder="1" applyAlignment="1">
      <alignment horizontal="center" vertical="top"/>
    </xf>
    <xf numFmtId="0" fontId="3" fillId="0" borderId="46" xfId="0" applyFont="1" applyBorder="1" applyAlignment="1">
      <alignment horizontal="center" vertical="center" wrapText="1"/>
    </xf>
    <xf numFmtId="0" fontId="3" fillId="0" borderId="33"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4" xfId="0" applyFont="1" applyBorder="1" applyAlignment="1">
      <alignment horizontal="center" vertical="center" wrapText="1"/>
    </xf>
    <xf numFmtId="164" fontId="4" fillId="0" borderId="0" xfId="1" applyNumberFormat="1" applyFont="1" applyBorder="1" applyAlignment="1">
      <alignment horizontal="left" vertical="center" wrapText="1"/>
    </xf>
    <xf numFmtId="164" fontId="6" fillId="0" borderId="0" xfId="1" applyNumberFormat="1" applyFont="1" applyBorder="1" applyAlignment="1">
      <alignment horizontal="center" vertical="center" wrapText="1"/>
    </xf>
    <xf numFmtId="0" fontId="3" fillId="0" borderId="13" xfId="0" applyFont="1" applyBorder="1" applyAlignment="1">
      <alignment horizontal="center" vertical="center" wrapText="1"/>
    </xf>
    <xf numFmtId="0" fontId="4" fillId="0" borderId="2" xfId="0" applyFont="1" applyBorder="1" applyAlignment="1">
      <alignment horizontal="center" vertical="center" wrapText="1"/>
    </xf>
    <xf numFmtId="0" fontId="3" fillId="0" borderId="34" xfId="0" applyFont="1" applyBorder="1" applyAlignment="1">
      <alignment horizontal="center" vertical="center" wrapText="1"/>
    </xf>
    <xf numFmtId="0" fontId="3" fillId="0" borderId="37" xfId="0" applyFont="1" applyBorder="1" applyAlignment="1">
      <alignment horizontal="center" vertical="center" wrapText="1"/>
    </xf>
    <xf numFmtId="0" fontId="3" fillId="0" borderId="38" xfId="0" applyFont="1" applyBorder="1" applyAlignment="1">
      <alignment horizontal="center" vertical="center" wrapText="1"/>
    </xf>
    <xf numFmtId="164" fontId="3" fillId="0" borderId="45" xfId="1" applyNumberFormat="1" applyFont="1" applyBorder="1" applyAlignment="1">
      <alignment horizontal="center" vertical="center" wrapText="1"/>
    </xf>
    <xf numFmtId="164" fontId="3" fillId="0" borderId="29" xfId="1" applyNumberFormat="1" applyFont="1" applyBorder="1" applyAlignment="1">
      <alignment horizontal="center" vertical="center" wrapText="1"/>
    </xf>
    <xf numFmtId="164" fontId="3" fillId="0" borderId="30" xfId="1" applyNumberFormat="1" applyFont="1" applyBorder="1" applyAlignment="1">
      <alignment horizontal="center" vertical="center" wrapText="1"/>
    </xf>
    <xf numFmtId="0" fontId="4" fillId="0" borderId="51" xfId="0" applyFont="1" applyBorder="1" applyAlignment="1">
      <alignment horizontal="center" vertical="top" wrapText="1"/>
    </xf>
    <xf numFmtId="0" fontId="4" fillId="0" borderId="30" xfId="0" applyFont="1" applyBorder="1" applyAlignment="1">
      <alignment horizontal="center" vertical="top" wrapText="1"/>
    </xf>
    <xf numFmtId="0" fontId="20" fillId="0" borderId="0" xfId="0" applyFont="1" applyBorder="1" applyAlignment="1">
      <alignment horizontal="left" vertical="center"/>
    </xf>
    <xf numFmtId="0" fontId="20" fillId="0" borderId="31" xfId="0" applyFont="1" applyBorder="1" applyAlignment="1">
      <alignment horizontal="left" vertical="center"/>
    </xf>
    <xf numFmtId="0" fontId="3" fillId="0" borderId="39" xfId="0" applyFont="1" applyBorder="1" applyAlignment="1">
      <alignment horizontal="center" vertical="center" wrapText="1"/>
    </xf>
    <xf numFmtId="0" fontId="3" fillId="0" borderId="0" xfId="0" applyFont="1" applyBorder="1" applyAlignment="1">
      <alignment horizontal="center" vertical="center" wrapText="1"/>
    </xf>
    <xf numFmtId="0" fontId="6" fillId="0" borderId="0" xfId="0" applyFont="1" applyBorder="1" applyAlignment="1">
      <alignment horizontal="left"/>
    </xf>
    <xf numFmtId="0" fontId="4" fillId="0" borderId="0" xfId="0" applyFont="1" applyBorder="1" applyAlignment="1">
      <alignment horizontal="left"/>
    </xf>
    <xf numFmtId="0" fontId="20" fillId="0" borderId="4" xfId="0" applyFont="1" applyBorder="1" applyAlignment="1">
      <alignment horizontal="left" vertical="center" wrapText="1"/>
    </xf>
    <xf numFmtId="0" fontId="20" fillId="0" borderId="5" xfId="0" applyFont="1" applyBorder="1" applyAlignment="1">
      <alignment horizontal="left" vertical="center" wrapText="1"/>
    </xf>
    <xf numFmtId="0" fontId="20" fillId="0" borderId="6" xfId="0" applyFont="1" applyBorder="1" applyAlignment="1">
      <alignment horizontal="left" vertical="center" wrapText="1"/>
    </xf>
    <xf numFmtId="0" fontId="20" fillId="0" borderId="40" xfId="0" applyFont="1" applyBorder="1" applyAlignment="1">
      <alignment horizontal="left" vertical="center" wrapText="1"/>
    </xf>
    <xf numFmtId="0" fontId="20" fillId="0" borderId="7" xfId="0" applyFont="1" applyBorder="1" applyAlignment="1">
      <alignment horizontal="left" vertical="center" wrapText="1"/>
    </xf>
    <xf numFmtId="0" fontId="20" fillId="0" borderId="27" xfId="0" applyFont="1" applyBorder="1" applyAlignment="1">
      <alignment horizontal="left" vertical="center" wrapText="1"/>
    </xf>
    <xf numFmtId="0" fontId="6" fillId="0" borderId="0" xfId="0" applyFont="1" applyBorder="1" applyAlignment="1">
      <alignment horizontal="center" vertical="center"/>
    </xf>
    <xf numFmtId="0" fontId="4" fillId="0" borderId="0" xfId="0" applyFont="1" applyBorder="1" applyAlignment="1">
      <alignment horizontal="center" vertical="center" wrapText="1"/>
    </xf>
    <xf numFmtId="0" fontId="3" fillId="0" borderId="0" xfId="0"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47" xfId="0" applyFont="1" applyFill="1" applyBorder="1" applyAlignment="1">
      <alignment horizontal="center" vertical="center"/>
    </xf>
    <xf numFmtId="0" fontId="3" fillId="0" borderId="48" xfId="0" applyFont="1" applyFill="1" applyBorder="1" applyAlignment="1">
      <alignment horizontal="center" vertical="center"/>
    </xf>
    <xf numFmtId="0" fontId="6" fillId="2" borderId="2" xfId="0" applyFont="1" applyFill="1" applyBorder="1" applyAlignment="1">
      <alignment horizontal="center" vertical="center" wrapText="1"/>
    </xf>
    <xf numFmtId="164" fontId="26" fillId="0" borderId="0" xfId="1" applyNumberFormat="1" applyFont="1" applyBorder="1" applyAlignment="1">
      <alignment horizontal="left" vertical="center" wrapText="1"/>
    </xf>
    <xf numFmtId="164" fontId="6" fillId="0" borderId="4" xfId="1" applyNumberFormat="1" applyFont="1" applyBorder="1" applyAlignment="1">
      <alignment horizontal="center" vertical="center" wrapText="1"/>
    </xf>
    <xf numFmtId="164" fontId="6" fillId="0" borderId="6" xfId="1" applyNumberFormat="1" applyFont="1" applyBorder="1" applyAlignment="1">
      <alignment horizontal="center" vertical="center" wrapText="1"/>
    </xf>
    <xf numFmtId="164" fontId="6" fillId="0" borderId="21" xfId="1" applyNumberFormat="1" applyFont="1" applyBorder="1" applyAlignment="1">
      <alignment horizontal="center" vertical="center" wrapText="1"/>
    </xf>
    <xf numFmtId="164" fontId="6" fillId="0" borderId="23" xfId="1" applyNumberFormat="1" applyFont="1" applyBorder="1" applyAlignment="1">
      <alignment horizontal="center" vertical="center" wrapText="1"/>
    </xf>
    <xf numFmtId="0" fontId="22" fillId="0" borderId="2" xfId="0" applyFont="1" applyBorder="1" applyAlignment="1">
      <alignment horizontal="center" vertical="center" wrapText="1"/>
    </xf>
    <xf numFmtId="0" fontId="4" fillId="0" borderId="37" xfId="0" applyFont="1" applyBorder="1" applyAlignment="1">
      <alignment horizontal="center" vertical="center" wrapText="1"/>
    </xf>
    <xf numFmtId="0" fontId="4" fillId="0" borderId="41" xfId="0" applyFont="1" applyFill="1" applyBorder="1" applyAlignment="1">
      <alignment horizontal="center" vertical="center" wrapText="1"/>
    </xf>
    <xf numFmtId="0" fontId="4" fillId="0" borderId="20" xfId="0" applyFont="1" applyFill="1" applyBorder="1" applyAlignment="1">
      <alignment horizontal="center" vertical="center" wrapText="1"/>
    </xf>
    <xf numFmtId="0" fontId="4" fillId="0" borderId="42" xfId="0" applyFont="1" applyBorder="1" applyAlignment="1">
      <alignment horizontal="center"/>
    </xf>
    <xf numFmtId="0" fontId="4" fillId="0" borderId="27" xfId="0" applyFont="1" applyBorder="1" applyAlignment="1">
      <alignment horizontal="center"/>
    </xf>
    <xf numFmtId="0" fontId="13" fillId="0" borderId="52" xfId="0" applyFont="1" applyBorder="1" applyAlignment="1">
      <alignment horizontal="left" vertical="center" wrapText="1"/>
    </xf>
    <xf numFmtId="0" fontId="3" fillId="0" borderId="52" xfId="0" applyFont="1" applyBorder="1" applyAlignment="1">
      <alignment horizontal="left" vertical="center" wrapText="1"/>
    </xf>
    <xf numFmtId="164" fontId="19" fillId="0" borderId="6" xfId="1" applyNumberFormat="1" applyFont="1" applyBorder="1" applyAlignment="1">
      <alignment horizontal="center" vertical="center" wrapText="1"/>
    </xf>
    <xf numFmtId="0" fontId="3" fillId="0" borderId="1" xfId="0" applyFont="1" applyBorder="1" applyAlignment="1">
      <alignment horizontal="center" vertical="center" wrapText="1"/>
    </xf>
    <xf numFmtId="0" fontId="3" fillId="0" borderId="28" xfId="0" applyFont="1" applyBorder="1" applyAlignment="1">
      <alignment horizontal="center" vertical="center" wrapText="1"/>
    </xf>
    <xf numFmtId="0" fontId="50" fillId="0" borderId="2" xfId="0" applyFont="1" applyBorder="1" applyAlignment="1">
      <alignment horizontal="left" vertical="center" wrapText="1"/>
    </xf>
    <xf numFmtId="0" fontId="26" fillId="0" borderId="2" xfId="0" applyFont="1" applyBorder="1" applyAlignment="1">
      <alignment horizontal="center" vertical="center" wrapText="1"/>
    </xf>
    <xf numFmtId="9" fontId="4" fillId="0" borderId="2" xfId="0" applyNumberFormat="1" applyFont="1" applyBorder="1" applyAlignment="1">
      <alignment vertical="center" wrapText="1"/>
    </xf>
    <xf numFmtId="1" fontId="4" fillId="2" borderId="2" xfId="0" applyNumberFormat="1" applyFont="1" applyFill="1" applyBorder="1" applyAlignment="1">
      <alignment horizontal="center" vertical="center" wrapText="1"/>
    </xf>
  </cellXfs>
  <cellStyles count="6">
    <cellStyle name="Comma" xfId="1" builtinId="3"/>
    <cellStyle name="Hyperlink" xfId="3" builtinId="8"/>
    <cellStyle name="Normal" xfId="0" builtinId="0"/>
    <cellStyle name="Normal 2" xfId="4"/>
    <cellStyle name="Normal 3" xfId="5"/>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4.1692984679305441E-2"/>
          <c:y val="0.11322980902634486"/>
          <c:w val="0.93888888888888888"/>
          <c:h val="0.7866531787693205"/>
        </c:manualLayout>
      </c:layout>
      <c:barChart>
        <c:barDir val="col"/>
        <c:grouping val="clustered"/>
        <c:varyColors val="0"/>
        <c:ser>
          <c:idx val="0"/>
          <c:order val="0"/>
          <c:tx>
            <c:strRef>
              <c:f>'SCV - diasp'!$G$21</c:f>
              <c:strCache>
                <c:ptCount val="1"/>
                <c:pt idx="0">
                  <c:v>Venituri Totale</c:v>
                </c:pt>
              </c:strCache>
            </c:strRef>
          </c:tx>
          <c:invertIfNegative val="0"/>
          <c:cat>
            <c:strRef>
              <c:f>'SCV - diasp'!$H$20:$J$20</c:f>
              <c:strCache>
                <c:ptCount val="3"/>
                <c:pt idx="0">
                  <c:v>An 2019</c:v>
                </c:pt>
                <c:pt idx="1">
                  <c:v>An 2020</c:v>
                </c:pt>
                <c:pt idx="2">
                  <c:v>An 2021</c:v>
                </c:pt>
              </c:strCache>
            </c:strRef>
          </c:cat>
          <c:val>
            <c:numRef>
              <c:f>'SCV - diasp'!$H$21:$J$21</c:f>
              <c:numCache>
                <c:formatCode>#,##0</c:formatCode>
                <c:ptCount val="3"/>
                <c:pt idx="0">
                  <c:v>132930</c:v>
                </c:pt>
                <c:pt idx="1">
                  <c:v>151200</c:v>
                </c:pt>
                <c:pt idx="2">
                  <c:v>178920</c:v>
                </c:pt>
              </c:numCache>
            </c:numRef>
          </c:val>
        </c:ser>
        <c:ser>
          <c:idx val="1"/>
          <c:order val="1"/>
          <c:tx>
            <c:strRef>
              <c:f>'SCV - diasp'!$G$22</c:f>
              <c:strCache>
                <c:ptCount val="1"/>
                <c:pt idx="0">
                  <c:v>Cheltuieli Totale</c:v>
                </c:pt>
              </c:strCache>
            </c:strRef>
          </c:tx>
          <c:invertIfNegative val="0"/>
          <c:cat>
            <c:strRef>
              <c:f>'SCV - diasp'!$H$20:$J$20</c:f>
              <c:strCache>
                <c:ptCount val="3"/>
                <c:pt idx="0">
                  <c:v>An 2019</c:v>
                </c:pt>
                <c:pt idx="1">
                  <c:v>An 2020</c:v>
                </c:pt>
                <c:pt idx="2">
                  <c:v>An 2021</c:v>
                </c:pt>
              </c:strCache>
            </c:strRef>
          </c:cat>
          <c:val>
            <c:numRef>
              <c:f>'SCV - diasp'!$H$22:$J$22</c:f>
              <c:numCache>
                <c:formatCode>#,##0</c:formatCode>
                <c:ptCount val="3"/>
                <c:pt idx="0">
                  <c:v>128926.40000000001</c:v>
                </c:pt>
                <c:pt idx="1">
                  <c:v>142828</c:v>
                </c:pt>
                <c:pt idx="2">
                  <c:v>153794.80000000002</c:v>
                </c:pt>
              </c:numCache>
            </c:numRef>
          </c:val>
        </c:ser>
        <c:ser>
          <c:idx val="2"/>
          <c:order val="2"/>
          <c:tx>
            <c:strRef>
              <c:f>'SCV - diasp'!$G$23</c:f>
              <c:strCache>
                <c:ptCount val="1"/>
                <c:pt idx="0">
                  <c:v>Profit/Pierdere</c:v>
                </c:pt>
              </c:strCache>
            </c:strRef>
          </c:tx>
          <c:invertIfNegative val="0"/>
          <c:cat>
            <c:strRef>
              <c:f>'SCV - diasp'!$H$20:$J$20</c:f>
              <c:strCache>
                <c:ptCount val="3"/>
                <c:pt idx="0">
                  <c:v>An 2019</c:v>
                </c:pt>
                <c:pt idx="1">
                  <c:v>An 2020</c:v>
                </c:pt>
                <c:pt idx="2">
                  <c:v>An 2021</c:v>
                </c:pt>
              </c:strCache>
            </c:strRef>
          </c:cat>
          <c:val>
            <c:numRef>
              <c:f>'SCV - diasp'!$H$23:$J$23</c:f>
              <c:numCache>
                <c:formatCode>#,##0</c:formatCode>
                <c:ptCount val="3"/>
                <c:pt idx="0">
                  <c:v>4003.5999999999913</c:v>
                </c:pt>
                <c:pt idx="1">
                  <c:v>8372</c:v>
                </c:pt>
                <c:pt idx="2">
                  <c:v>25125.199999999983</c:v>
                </c:pt>
              </c:numCache>
            </c:numRef>
          </c:val>
        </c:ser>
        <c:dLbls>
          <c:showLegendKey val="0"/>
          <c:showVal val="1"/>
          <c:showCatName val="0"/>
          <c:showSerName val="0"/>
          <c:showPercent val="0"/>
          <c:showBubbleSize val="0"/>
        </c:dLbls>
        <c:gapWidth val="150"/>
        <c:overlap val="-25"/>
        <c:axId val="137609216"/>
        <c:axId val="137610752"/>
      </c:barChart>
      <c:catAx>
        <c:axId val="137609216"/>
        <c:scaling>
          <c:orientation val="minMax"/>
        </c:scaling>
        <c:delete val="0"/>
        <c:axPos val="b"/>
        <c:majorTickMark val="none"/>
        <c:minorTickMark val="none"/>
        <c:tickLblPos val="nextTo"/>
        <c:crossAx val="137610752"/>
        <c:crosses val="autoZero"/>
        <c:auto val="1"/>
        <c:lblAlgn val="ctr"/>
        <c:lblOffset val="100"/>
        <c:noMultiLvlLbl val="0"/>
      </c:catAx>
      <c:valAx>
        <c:axId val="137610752"/>
        <c:scaling>
          <c:orientation val="minMax"/>
        </c:scaling>
        <c:delete val="1"/>
        <c:axPos val="l"/>
        <c:numFmt formatCode="#,##0" sourceLinked="1"/>
        <c:majorTickMark val="out"/>
        <c:minorTickMark val="none"/>
        <c:tickLblPos val="nextTo"/>
        <c:crossAx val="137609216"/>
        <c:crosses val="autoZero"/>
        <c:crossBetween val="between"/>
      </c:valAx>
    </c:plotArea>
    <c:legend>
      <c:legendPos val="t"/>
      <c:layout/>
      <c:overlay val="0"/>
    </c:legend>
    <c:plotVisOnly val="1"/>
    <c:dispBlanksAs val="gap"/>
    <c:showDLblsOverMax val="0"/>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title>
    <c:autoTitleDeleted val="0"/>
    <c:plotArea>
      <c:layout/>
      <c:lineChart>
        <c:grouping val="standard"/>
        <c:varyColors val="0"/>
        <c:ser>
          <c:idx val="0"/>
          <c:order val="0"/>
          <c:tx>
            <c:strRef>
              <c:f>'SCV - diasp'!$G$26</c:f>
              <c:strCache>
                <c:ptCount val="1"/>
                <c:pt idx="0">
                  <c:v>marja de profit</c:v>
                </c:pt>
              </c:strCache>
            </c:strRef>
          </c:tx>
          <c:cat>
            <c:strRef>
              <c:f>'SCV - diasp'!$H$25:$J$25</c:f>
              <c:strCache>
                <c:ptCount val="3"/>
                <c:pt idx="0">
                  <c:v>An 2019</c:v>
                </c:pt>
                <c:pt idx="1">
                  <c:v>An 2020</c:v>
                </c:pt>
                <c:pt idx="2">
                  <c:v>An 2021</c:v>
                </c:pt>
              </c:strCache>
            </c:strRef>
          </c:cat>
          <c:val>
            <c:numRef>
              <c:f>'SCV - diasp'!$H$26:$J$26</c:f>
              <c:numCache>
                <c:formatCode>0%</c:formatCode>
                <c:ptCount val="3"/>
                <c:pt idx="0">
                  <c:v>3.0118107274505312E-2</c:v>
                </c:pt>
                <c:pt idx="1">
                  <c:v>5.5370370370370368E-2</c:v>
                </c:pt>
                <c:pt idx="2">
                  <c:v>0.14042700648334441</c:v>
                </c:pt>
              </c:numCache>
            </c:numRef>
          </c:val>
          <c:smooth val="0"/>
        </c:ser>
        <c:dLbls>
          <c:showLegendKey val="0"/>
          <c:showVal val="1"/>
          <c:showCatName val="0"/>
          <c:showSerName val="0"/>
          <c:showPercent val="0"/>
          <c:showBubbleSize val="0"/>
        </c:dLbls>
        <c:marker val="1"/>
        <c:smooth val="0"/>
        <c:axId val="137455488"/>
        <c:axId val="137457024"/>
      </c:lineChart>
      <c:catAx>
        <c:axId val="137455488"/>
        <c:scaling>
          <c:orientation val="minMax"/>
        </c:scaling>
        <c:delete val="0"/>
        <c:axPos val="b"/>
        <c:majorTickMark val="none"/>
        <c:minorTickMark val="none"/>
        <c:tickLblPos val="nextTo"/>
        <c:crossAx val="137457024"/>
        <c:crosses val="autoZero"/>
        <c:auto val="1"/>
        <c:lblAlgn val="ctr"/>
        <c:lblOffset val="100"/>
        <c:noMultiLvlLbl val="0"/>
      </c:catAx>
      <c:valAx>
        <c:axId val="137457024"/>
        <c:scaling>
          <c:orientation val="minMax"/>
        </c:scaling>
        <c:delete val="1"/>
        <c:axPos val="l"/>
        <c:numFmt formatCode="0%" sourceLinked="1"/>
        <c:majorTickMark val="out"/>
        <c:minorTickMark val="none"/>
        <c:tickLblPos val="nextTo"/>
        <c:crossAx val="137455488"/>
        <c:crosses val="autoZero"/>
        <c:crossBetween val="between"/>
      </c:valAx>
    </c:plotArea>
    <c:plotVisOnly val="1"/>
    <c:dispBlanksAs val="gap"/>
    <c:showDLblsOverMax val="0"/>
  </c:chart>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Venituri</a:t>
            </a:r>
          </a:p>
        </c:rich>
      </c:tx>
      <c:layout/>
      <c:overlay val="0"/>
    </c:title>
    <c:autoTitleDeleted val="0"/>
    <c:plotArea>
      <c:layout/>
      <c:barChart>
        <c:barDir val="col"/>
        <c:grouping val="clustered"/>
        <c:varyColors val="0"/>
        <c:ser>
          <c:idx val="0"/>
          <c:order val="0"/>
          <c:tx>
            <c:strRef>
              <c:f>venituri!$V$6</c:f>
              <c:strCache>
                <c:ptCount val="1"/>
                <c:pt idx="0">
                  <c:v> Pachet  complet spalat masina interior si exterior, motor si roti</c:v>
                </c:pt>
              </c:strCache>
            </c:strRef>
          </c:tx>
          <c:invertIfNegative val="0"/>
          <c:cat>
            <c:strRef>
              <c:f>venituri!$W$5:$AB$5</c:f>
              <c:strCache>
                <c:ptCount val="6"/>
                <c:pt idx="0">
                  <c:v>A1 tr1</c:v>
                </c:pt>
                <c:pt idx="1">
                  <c:v>A1 tr2</c:v>
                </c:pt>
                <c:pt idx="2">
                  <c:v>A1 tr3</c:v>
                </c:pt>
                <c:pt idx="3">
                  <c:v>A1 tr4</c:v>
                </c:pt>
                <c:pt idx="4">
                  <c:v>An 2</c:v>
                </c:pt>
                <c:pt idx="5">
                  <c:v>An 3</c:v>
                </c:pt>
              </c:strCache>
            </c:strRef>
          </c:cat>
          <c:val>
            <c:numRef>
              <c:f>venituri!$W$6:$AB$6</c:f>
              <c:numCache>
                <c:formatCode>_(* #,##0_);_(* \(#,##0\);_(* "-"??_);_(@_)</c:formatCode>
                <c:ptCount val="6"/>
                <c:pt idx="0">
                  <c:v>0</c:v>
                </c:pt>
                <c:pt idx="1">
                  <c:v>13860</c:v>
                </c:pt>
                <c:pt idx="2">
                  <c:v>20790</c:v>
                </c:pt>
                <c:pt idx="3">
                  <c:v>13860</c:v>
                </c:pt>
                <c:pt idx="4">
                  <c:v>48510</c:v>
                </c:pt>
                <c:pt idx="5">
                  <c:v>55440</c:v>
                </c:pt>
              </c:numCache>
            </c:numRef>
          </c:val>
        </c:ser>
        <c:ser>
          <c:idx val="1"/>
          <c:order val="1"/>
          <c:tx>
            <c:strRef>
              <c:f>venituri!$V$7</c:f>
              <c:strCache>
                <c:ptCount val="1"/>
                <c:pt idx="0">
                  <c:v>Spalat masina exterior </c:v>
                </c:pt>
              </c:strCache>
            </c:strRef>
          </c:tx>
          <c:invertIfNegative val="0"/>
          <c:cat>
            <c:strRef>
              <c:f>venituri!$W$5:$AB$5</c:f>
              <c:strCache>
                <c:ptCount val="6"/>
                <c:pt idx="0">
                  <c:v>A1 tr1</c:v>
                </c:pt>
                <c:pt idx="1">
                  <c:v>A1 tr2</c:v>
                </c:pt>
                <c:pt idx="2">
                  <c:v>A1 tr3</c:v>
                </c:pt>
                <c:pt idx="3">
                  <c:v>A1 tr4</c:v>
                </c:pt>
                <c:pt idx="4">
                  <c:v>An 2</c:v>
                </c:pt>
                <c:pt idx="5">
                  <c:v>An 3</c:v>
                </c:pt>
              </c:strCache>
            </c:strRef>
          </c:cat>
          <c:val>
            <c:numRef>
              <c:f>venituri!$W$7:$AB$7</c:f>
              <c:numCache>
                <c:formatCode>_(* #,##0_);_(* \(#,##0\);_(* "-"??_);_(@_)</c:formatCode>
                <c:ptCount val="6"/>
                <c:pt idx="0">
                  <c:v>0</c:v>
                </c:pt>
                <c:pt idx="1">
                  <c:v>7560</c:v>
                </c:pt>
                <c:pt idx="2">
                  <c:v>7560</c:v>
                </c:pt>
                <c:pt idx="3">
                  <c:v>7560</c:v>
                </c:pt>
                <c:pt idx="4">
                  <c:v>22680</c:v>
                </c:pt>
                <c:pt idx="5">
                  <c:v>30240</c:v>
                </c:pt>
              </c:numCache>
            </c:numRef>
          </c:val>
        </c:ser>
        <c:ser>
          <c:idx val="2"/>
          <c:order val="2"/>
          <c:tx>
            <c:strRef>
              <c:f>venituri!$V$8</c:f>
              <c:strCache>
                <c:ptCount val="1"/>
                <c:pt idx="0">
                  <c:v>Spalat si curatit masina interior </c:v>
                </c:pt>
              </c:strCache>
            </c:strRef>
          </c:tx>
          <c:invertIfNegative val="0"/>
          <c:cat>
            <c:strRef>
              <c:f>venituri!$W$5:$AB$5</c:f>
              <c:strCache>
                <c:ptCount val="6"/>
                <c:pt idx="0">
                  <c:v>A1 tr1</c:v>
                </c:pt>
                <c:pt idx="1">
                  <c:v>A1 tr2</c:v>
                </c:pt>
                <c:pt idx="2">
                  <c:v>A1 tr3</c:v>
                </c:pt>
                <c:pt idx="3">
                  <c:v>A1 tr4</c:v>
                </c:pt>
                <c:pt idx="4">
                  <c:v>An 2</c:v>
                </c:pt>
                <c:pt idx="5">
                  <c:v>An 3</c:v>
                </c:pt>
              </c:strCache>
            </c:strRef>
          </c:cat>
          <c:val>
            <c:numRef>
              <c:f>venituri!$W$8:$AB$8</c:f>
              <c:numCache>
                <c:formatCode>_(* #,##0_);_(* \(#,##0\);_(* "-"??_);_(@_)</c:formatCode>
                <c:ptCount val="6"/>
                <c:pt idx="0">
                  <c:v>0</c:v>
                </c:pt>
                <c:pt idx="1">
                  <c:v>7560</c:v>
                </c:pt>
                <c:pt idx="2">
                  <c:v>12600</c:v>
                </c:pt>
                <c:pt idx="3">
                  <c:v>7560</c:v>
                </c:pt>
                <c:pt idx="4">
                  <c:v>27720</c:v>
                </c:pt>
                <c:pt idx="5">
                  <c:v>30240</c:v>
                </c:pt>
              </c:numCache>
            </c:numRef>
          </c:val>
        </c:ser>
        <c:ser>
          <c:idx val="3"/>
          <c:order val="3"/>
          <c:tx>
            <c:strRef>
              <c:f>venituri!$V$12</c:f>
              <c:strCache>
                <c:ptCount val="1"/>
                <c:pt idx="0">
                  <c:v>Pulverizat ceara</c:v>
                </c:pt>
              </c:strCache>
            </c:strRef>
          </c:tx>
          <c:invertIfNegative val="0"/>
          <c:cat>
            <c:strRef>
              <c:f>venituri!$W$5:$AB$5</c:f>
              <c:strCache>
                <c:ptCount val="6"/>
                <c:pt idx="0">
                  <c:v>A1 tr1</c:v>
                </c:pt>
                <c:pt idx="1">
                  <c:v>A1 tr2</c:v>
                </c:pt>
                <c:pt idx="2">
                  <c:v>A1 tr3</c:v>
                </c:pt>
                <c:pt idx="3">
                  <c:v>A1 tr4</c:v>
                </c:pt>
                <c:pt idx="4">
                  <c:v>An 2</c:v>
                </c:pt>
                <c:pt idx="5">
                  <c:v>An 3</c:v>
                </c:pt>
              </c:strCache>
            </c:strRef>
          </c:cat>
          <c:val>
            <c:numRef>
              <c:f>venituri!$W$12:$AB$12</c:f>
              <c:numCache>
                <c:formatCode>_(* #,##0_);_(* \(#,##0\);_(* "-"??_);_(@_)</c:formatCode>
                <c:ptCount val="6"/>
                <c:pt idx="0">
                  <c:v>0</c:v>
                </c:pt>
                <c:pt idx="1">
                  <c:v>630</c:v>
                </c:pt>
                <c:pt idx="2">
                  <c:v>630</c:v>
                </c:pt>
                <c:pt idx="3">
                  <c:v>630</c:v>
                </c:pt>
                <c:pt idx="4">
                  <c:v>2520</c:v>
                </c:pt>
                <c:pt idx="5">
                  <c:v>2520</c:v>
                </c:pt>
              </c:numCache>
            </c:numRef>
          </c:val>
        </c:ser>
        <c:dLbls>
          <c:showLegendKey val="0"/>
          <c:showVal val="0"/>
          <c:showCatName val="0"/>
          <c:showSerName val="0"/>
          <c:showPercent val="0"/>
          <c:showBubbleSize val="0"/>
        </c:dLbls>
        <c:gapWidth val="150"/>
        <c:axId val="136701824"/>
        <c:axId val="136703360"/>
      </c:barChart>
      <c:catAx>
        <c:axId val="136701824"/>
        <c:scaling>
          <c:orientation val="minMax"/>
        </c:scaling>
        <c:delete val="0"/>
        <c:axPos val="b"/>
        <c:majorTickMark val="none"/>
        <c:minorTickMark val="none"/>
        <c:tickLblPos val="nextTo"/>
        <c:crossAx val="136703360"/>
        <c:crosses val="autoZero"/>
        <c:auto val="1"/>
        <c:lblAlgn val="ctr"/>
        <c:lblOffset val="100"/>
        <c:noMultiLvlLbl val="0"/>
      </c:catAx>
      <c:valAx>
        <c:axId val="136703360"/>
        <c:scaling>
          <c:orientation val="minMax"/>
        </c:scaling>
        <c:delete val="0"/>
        <c:axPos val="l"/>
        <c:majorGridlines/>
        <c:numFmt formatCode="_(* #,##0_);_(* \(#,##0\);_(* &quot;-&quot;??_);_(@_)" sourceLinked="1"/>
        <c:majorTickMark val="none"/>
        <c:minorTickMark val="none"/>
        <c:tickLblPos val="nextTo"/>
        <c:crossAx val="136701824"/>
        <c:crosses val="autoZero"/>
        <c:crossBetween val="between"/>
      </c:valAx>
    </c:plotArea>
    <c:legend>
      <c:legendPos val="r"/>
      <c:layout/>
      <c:overlay val="0"/>
    </c:legend>
    <c:plotVisOnly val="1"/>
    <c:dispBlanksAs val="gap"/>
    <c:showDLblsOverMax val="0"/>
  </c:chart>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stacked"/>
        <c:varyColors val="0"/>
        <c:ser>
          <c:idx val="0"/>
          <c:order val="0"/>
          <c:tx>
            <c:strRef>
              <c:f>cheltuieli!$L$29</c:f>
              <c:strCache>
                <c:ptCount val="1"/>
                <c:pt idx="0">
                  <c:v>Ch. Directe</c:v>
                </c:pt>
              </c:strCache>
            </c:strRef>
          </c:tx>
          <c:invertIfNegative val="0"/>
          <c:cat>
            <c:strRef>
              <c:f>cheltuieli!$M$28:$O$28</c:f>
              <c:strCache>
                <c:ptCount val="3"/>
                <c:pt idx="0">
                  <c:v>An 2019</c:v>
                </c:pt>
                <c:pt idx="1">
                  <c:v>An 2020</c:v>
                </c:pt>
                <c:pt idx="2">
                  <c:v>An 2021</c:v>
                </c:pt>
              </c:strCache>
            </c:strRef>
          </c:cat>
          <c:val>
            <c:numRef>
              <c:f>cheltuieli!$M$29:$O$29</c:f>
              <c:numCache>
                <c:formatCode>_(* #,##0_);_(* \(#,##0\);_(* "-"??_);_(@_)</c:formatCode>
                <c:ptCount val="3"/>
                <c:pt idx="0">
                  <c:v>96879.6</c:v>
                </c:pt>
                <c:pt idx="1">
                  <c:v>112276</c:v>
                </c:pt>
                <c:pt idx="2">
                  <c:v>122965.6</c:v>
                </c:pt>
              </c:numCache>
            </c:numRef>
          </c:val>
        </c:ser>
        <c:ser>
          <c:idx val="1"/>
          <c:order val="1"/>
          <c:tx>
            <c:strRef>
              <c:f>cheltuieli!$L$30</c:f>
              <c:strCache>
                <c:ptCount val="1"/>
                <c:pt idx="0">
                  <c:v>Ch. Indirecte</c:v>
                </c:pt>
              </c:strCache>
            </c:strRef>
          </c:tx>
          <c:invertIfNegative val="0"/>
          <c:cat>
            <c:strRef>
              <c:f>cheltuieli!$M$28:$O$28</c:f>
              <c:strCache>
                <c:ptCount val="3"/>
                <c:pt idx="0">
                  <c:v>An 2019</c:v>
                </c:pt>
                <c:pt idx="1">
                  <c:v>An 2020</c:v>
                </c:pt>
                <c:pt idx="2">
                  <c:v>An 2021</c:v>
                </c:pt>
              </c:strCache>
            </c:strRef>
          </c:cat>
          <c:val>
            <c:numRef>
              <c:f>cheltuieli!$M$30:$O$30</c:f>
              <c:numCache>
                <c:formatCode>_(* #,##0_);_(* \(#,##0\);_(* "-"??_);_(@_)</c:formatCode>
                <c:ptCount val="3"/>
                <c:pt idx="0">
                  <c:v>30717.5</c:v>
                </c:pt>
                <c:pt idx="1">
                  <c:v>29040</c:v>
                </c:pt>
                <c:pt idx="2">
                  <c:v>29040</c:v>
                </c:pt>
              </c:numCache>
            </c:numRef>
          </c:val>
        </c:ser>
        <c:dLbls>
          <c:showLegendKey val="0"/>
          <c:showVal val="1"/>
          <c:showCatName val="0"/>
          <c:showSerName val="0"/>
          <c:showPercent val="0"/>
          <c:showBubbleSize val="0"/>
        </c:dLbls>
        <c:gapWidth val="95"/>
        <c:overlap val="100"/>
        <c:axId val="137967872"/>
        <c:axId val="137986048"/>
      </c:barChart>
      <c:catAx>
        <c:axId val="137967872"/>
        <c:scaling>
          <c:orientation val="minMax"/>
        </c:scaling>
        <c:delete val="0"/>
        <c:axPos val="b"/>
        <c:numFmt formatCode="_(* #,##0_);_(* \(#,##0\);_(* &quot;-&quot;??_);_(@_)" sourceLinked="1"/>
        <c:majorTickMark val="none"/>
        <c:minorTickMark val="none"/>
        <c:tickLblPos val="nextTo"/>
        <c:crossAx val="137986048"/>
        <c:crosses val="autoZero"/>
        <c:auto val="1"/>
        <c:lblAlgn val="ctr"/>
        <c:lblOffset val="100"/>
        <c:noMultiLvlLbl val="0"/>
      </c:catAx>
      <c:valAx>
        <c:axId val="137986048"/>
        <c:scaling>
          <c:orientation val="minMax"/>
        </c:scaling>
        <c:delete val="1"/>
        <c:axPos val="l"/>
        <c:numFmt formatCode="_(* #,##0_);_(* \(#,##0\);_(* &quot;-&quot;??_);_(@_)" sourceLinked="1"/>
        <c:majorTickMark val="none"/>
        <c:minorTickMark val="none"/>
        <c:tickLblPos val="nextTo"/>
        <c:crossAx val="137967872"/>
        <c:crosses val="autoZero"/>
        <c:crossBetween val="between"/>
      </c:valAx>
    </c:plotArea>
    <c:legend>
      <c:legendPos val="t"/>
      <c:layout/>
      <c:overlay val="0"/>
    </c:legend>
    <c:plotVisOnly val="1"/>
    <c:dispBlanksAs val="gap"/>
    <c:showDLblsOverMax val="0"/>
  </c:chart>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title>
    <c:autoTitleDeleted val="0"/>
    <c:plotArea>
      <c:layout/>
      <c:barChart>
        <c:barDir val="col"/>
        <c:grouping val="clustered"/>
        <c:varyColors val="0"/>
        <c:ser>
          <c:idx val="0"/>
          <c:order val="0"/>
          <c:tx>
            <c:strRef>
              <c:f>cheltuieli!$L$35</c:f>
              <c:strCache>
                <c:ptCount val="1"/>
                <c:pt idx="0">
                  <c:v>SALARII</c:v>
                </c:pt>
              </c:strCache>
            </c:strRef>
          </c:tx>
          <c:invertIfNegative val="0"/>
          <c:cat>
            <c:strRef>
              <c:f>cheltuieli!$M$34:$O$34</c:f>
              <c:strCache>
                <c:ptCount val="3"/>
                <c:pt idx="0">
                  <c:v>An 2019</c:v>
                </c:pt>
                <c:pt idx="1">
                  <c:v>An 2020</c:v>
                </c:pt>
                <c:pt idx="2">
                  <c:v>An 2021</c:v>
                </c:pt>
              </c:strCache>
            </c:strRef>
          </c:cat>
          <c:val>
            <c:numRef>
              <c:f>cheltuieli!$M$35:$O$35</c:f>
              <c:numCache>
                <c:formatCode>_(* #,##0_);_(* \(#,##0\);_(* "-"??_);_(@_)</c:formatCode>
                <c:ptCount val="3"/>
                <c:pt idx="0">
                  <c:v>64428</c:v>
                </c:pt>
                <c:pt idx="1">
                  <c:v>73632</c:v>
                </c:pt>
                <c:pt idx="2">
                  <c:v>80995.200000000012</c:v>
                </c:pt>
              </c:numCache>
            </c:numRef>
          </c:val>
        </c:ser>
        <c:dLbls>
          <c:showLegendKey val="0"/>
          <c:showVal val="1"/>
          <c:showCatName val="0"/>
          <c:showSerName val="0"/>
          <c:showPercent val="0"/>
          <c:showBubbleSize val="0"/>
        </c:dLbls>
        <c:gapWidth val="150"/>
        <c:overlap val="-25"/>
        <c:axId val="138006912"/>
        <c:axId val="138008448"/>
      </c:barChart>
      <c:catAx>
        <c:axId val="138006912"/>
        <c:scaling>
          <c:orientation val="minMax"/>
        </c:scaling>
        <c:delete val="0"/>
        <c:axPos val="b"/>
        <c:majorTickMark val="none"/>
        <c:minorTickMark val="none"/>
        <c:tickLblPos val="nextTo"/>
        <c:crossAx val="138008448"/>
        <c:crosses val="autoZero"/>
        <c:auto val="1"/>
        <c:lblAlgn val="ctr"/>
        <c:lblOffset val="100"/>
        <c:noMultiLvlLbl val="0"/>
      </c:catAx>
      <c:valAx>
        <c:axId val="138008448"/>
        <c:scaling>
          <c:orientation val="minMax"/>
        </c:scaling>
        <c:delete val="1"/>
        <c:axPos val="l"/>
        <c:numFmt formatCode="_(* #,##0_);_(* \(#,##0\);_(* &quot;-&quot;??_);_(@_)" sourceLinked="1"/>
        <c:majorTickMark val="out"/>
        <c:minorTickMark val="none"/>
        <c:tickLblPos val="nextTo"/>
        <c:crossAx val="138006912"/>
        <c:crosses val="autoZero"/>
        <c:crossBetween val="between"/>
      </c:valAx>
    </c:plotArea>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3.xml"/></Relationships>
</file>

<file path=xl/drawings/_rels/drawing3.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5.xml"/><Relationship Id="rId1"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5</xdr:col>
      <xdr:colOff>1035916</xdr:colOff>
      <xdr:row>7</xdr:row>
      <xdr:rowOff>212724</xdr:rowOff>
    </xdr:from>
    <xdr:to>
      <xdr:col>9</xdr:col>
      <xdr:colOff>1194666</xdr:colOff>
      <xdr:row>18</xdr:row>
      <xdr:rowOff>165099</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598344</xdr:colOff>
      <xdr:row>27</xdr:row>
      <xdr:rowOff>9525</xdr:rowOff>
    </xdr:from>
    <xdr:to>
      <xdr:col>9</xdr:col>
      <xdr:colOff>757094</xdr:colOff>
      <xdr:row>37</xdr:row>
      <xdr:rowOff>47625</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10</xdr:col>
      <xdr:colOff>22676</xdr:colOff>
      <xdr:row>17</xdr:row>
      <xdr:rowOff>102507</xdr:rowOff>
    </xdr:from>
    <xdr:to>
      <xdr:col>19</xdr:col>
      <xdr:colOff>108855</xdr:colOff>
      <xdr:row>34</xdr:row>
      <xdr:rowOff>63499</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1</xdr:col>
      <xdr:colOff>1170781</xdr:colOff>
      <xdr:row>25</xdr:row>
      <xdr:rowOff>108743</xdr:rowOff>
    </xdr:from>
    <xdr:to>
      <xdr:col>8</xdr:col>
      <xdr:colOff>535782</xdr:colOff>
      <xdr:row>39</xdr:row>
      <xdr:rowOff>145256</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242093</xdr:colOff>
      <xdr:row>30</xdr:row>
      <xdr:rowOff>53181</xdr:rowOff>
    </xdr:from>
    <xdr:to>
      <xdr:col>16</xdr:col>
      <xdr:colOff>210343</xdr:colOff>
      <xdr:row>46</xdr:row>
      <xdr:rowOff>31750</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1</xdr:col>
      <xdr:colOff>0</xdr:colOff>
      <xdr:row>46</xdr:row>
      <xdr:rowOff>0</xdr:rowOff>
    </xdr:from>
    <xdr:to>
      <xdr:col>8</xdr:col>
      <xdr:colOff>316056</xdr:colOff>
      <xdr:row>61</xdr:row>
      <xdr:rowOff>11097</xdr:rowOff>
    </xdr:to>
    <xdr:pic>
      <xdr:nvPicPr>
        <xdr:cNvPr id="5" name="Picture 4"/>
        <xdr:cNvPicPr>
          <a:picLocks noChangeAspect="1"/>
        </xdr:cNvPicPr>
      </xdr:nvPicPr>
      <xdr:blipFill>
        <a:blip xmlns:r="http://schemas.openxmlformats.org/officeDocument/2006/relationships" r:embed="rId3"/>
        <a:stretch>
          <a:fillRect/>
        </a:stretch>
      </xdr:blipFill>
      <xdr:spPr>
        <a:xfrm>
          <a:off x="611188" y="10810875"/>
          <a:ext cx="4578493" cy="2749534"/>
        </a:xfrm>
        <a:prstGeom prst="rect">
          <a:avLst/>
        </a:prstGeom>
      </xdr:spPr>
    </xdr:pic>
    <xdr:clientData/>
  </xdr:twoCellAnchor>
</xdr:wsDr>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J31"/>
  <sheetViews>
    <sheetView workbookViewId="0">
      <selection activeCell="D4" sqref="D4"/>
    </sheetView>
  </sheetViews>
  <sheetFormatPr defaultColWidth="34" defaultRowHeight="14.5" x14ac:dyDescent="0.35"/>
  <cols>
    <col min="1" max="1" width="10.453125" style="204" customWidth="1"/>
    <col min="2" max="2" width="6.08984375" style="204" customWidth="1"/>
    <col min="3" max="3" width="46.54296875" style="204" customWidth="1"/>
    <col min="4" max="4" width="13.90625" style="204" customWidth="1"/>
    <col min="5" max="5" width="15.453125" style="204" customWidth="1"/>
    <col min="6" max="6" width="14" style="204" customWidth="1"/>
    <col min="7" max="16384" width="34" style="204"/>
  </cols>
  <sheetData>
    <row r="2" spans="2:6" ht="15.5" thickBot="1" x14ac:dyDescent="0.4">
      <c r="B2" s="203"/>
      <c r="C2" s="380" t="s">
        <v>209</v>
      </c>
      <c r="D2" s="381"/>
      <c r="E2" s="381"/>
      <c r="F2" s="381"/>
    </row>
    <row r="3" spans="2:6" ht="15.5" thickBot="1" x14ac:dyDescent="0.4">
      <c r="B3" s="201" t="s">
        <v>210</v>
      </c>
      <c r="C3" s="207" t="s">
        <v>244</v>
      </c>
      <c r="D3" s="206" t="s">
        <v>177</v>
      </c>
      <c r="E3" s="206" t="s">
        <v>178</v>
      </c>
      <c r="F3" s="206" t="s">
        <v>179</v>
      </c>
    </row>
    <row r="4" spans="2:6" ht="16" thickBot="1" x14ac:dyDescent="0.4">
      <c r="B4" s="206" t="s">
        <v>211</v>
      </c>
      <c r="C4" s="207" t="s">
        <v>212</v>
      </c>
      <c r="D4" s="294">
        <v>2000</v>
      </c>
      <c r="E4" s="294">
        <f>D31</f>
        <v>86220.599999999977</v>
      </c>
      <c r="F4" s="294">
        <f>E31</f>
        <v>94592.599999999977</v>
      </c>
    </row>
    <row r="5" spans="2:6" ht="16" thickBot="1" x14ac:dyDescent="0.4">
      <c r="B5" s="206" t="s">
        <v>213</v>
      </c>
      <c r="C5" s="207" t="s">
        <v>214</v>
      </c>
      <c r="D5" s="294">
        <f>SUM(D6:D9)</f>
        <v>306597</v>
      </c>
      <c r="E5" s="294">
        <f t="shared" ref="E5:F5" si="0">SUM(E6:E9)</f>
        <v>151200</v>
      </c>
      <c r="F5" s="294">
        <f t="shared" si="0"/>
        <v>178920</v>
      </c>
    </row>
    <row r="6" spans="2:6" ht="16" thickBot="1" x14ac:dyDescent="0.4">
      <c r="B6" s="206">
        <v>1</v>
      </c>
      <c r="C6" s="208" t="s">
        <v>215</v>
      </c>
      <c r="D6" s="294">
        <f>venituri!O14</f>
        <v>132930</v>
      </c>
      <c r="E6" s="294">
        <f>venituri!P14</f>
        <v>151200</v>
      </c>
      <c r="F6" s="294">
        <f>venituri!Q14</f>
        <v>178920</v>
      </c>
    </row>
    <row r="7" spans="2:6" ht="16" thickBot="1" x14ac:dyDescent="0.4">
      <c r="B7" s="206">
        <v>2</v>
      </c>
      <c r="C7" s="208" t="s">
        <v>216</v>
      </c>
      <c r="D7" s="294"/>
      <c r="E7" s="294"/>
      <c r="F7" s="294"/>
    </row>
    <row r="8" spans="2:6" ht="16" thickBot="1" x14ac:dyDescent="0.4">
      <c r="B8" s="206">
        <v>3</v>
      </c>
      <c r="C8" s="208" t="s">
        <v>217</v>
      </c>
      <c r="D8" s="294"/>
      <c r="E8" s="294"/>
      <c r="F8" s="294"/>
    </row>
    <row r="9" spans="2:6" ht="16" thickBot="1" x14ac:dyDescent="0.4">
      <c r="B9" s="206">
        <v>4</v>
      </c>
      <c r="C9" s="207" t="s">
        <v>218</v>
      </c>
      <c r="D9" s="294">
        <f>investitia!C66</f>
        <v>173667</v>
      </c>
      <c r="E9" s="294"/>
      <c r="F9" s="294"/>
    </row>
    <row r="10" spans="2:6" ht="16" thickBot="1" x14ac:dyDescent="0.4">
      <c r="B10" s="206"/>
      <c r="C10" s="207" t="s">
        <v>219</v>
      </c>
      <c r="D10" s="294">
        <f>D4+D5</f>
        <v>308597</v>
      </c>
      <c r="E10" s="294">
        <f t="shared" ref="E10:F10" si="1">E4+E5</f>
        <v>237420.59999999998</v>
      </c>
      <c r="F10" s="294">
        <f t="shared" si="1"/>
        <v>273512.59999999998</v>
      </c>
    </row>
    <row r="11" spans="2:6" ht="16" thickBot="1" x14ac:dyDescent="0.4">
      <c r="B11" s="206" t="s">
        <v>220</v>
      </c>
      <c r="C11" s="207" t="s">
        <v>221</v>
      </c>
      <c r="D11" s="294">
        <f>SUM(D12:D19)</f>
        <v>128926.40000000001</v>
      </c>
      <c r="E11" s="294">
        <f t="shared" ref="E11:F11" si="2">SUM(E12:E19)</f>
        <v>142828</v>
      </c>
      <c r="F11" s="294">
        <f t="shared" si="2"/>
        <v>153794.80000000002</v>
      </c>
    </row>
    <row r="12" spans="2:6" ht="31.5" thickBot="1" x14ac:dyDescent="0.4">
      <c r="B12" s="206">
        <v>1</v>
      </c>
      <c r="C12" s="208" t="s">
        <v>222</v>
      </c>
      <c r="D12" s="294">
        <f>'SCV - diasp'!C8</f>
        <v>15951.6</v>
      </c>
      <c r="E12" s="294">
        <f>'SCV - diasp'!D8</f>
        <v>18144</v>
      </c>
      <c r="F12" s="294">
        <f>'SCV - diasp'!E8</f>
        <v>21470.400000000001</v>
      </c>
    </row>
    <row r="13" spans="2:6" ht="16" thickBot="1" x14ac:dyDescent="0.4">
      <c r="B13" s="206">
        <v>2</v>
      </c>
      <c r="C13" s="208" t="s">
        <v>183</v>
      </c>
      <c r="D13" s="295">
        <f>'SCV - diasp'!C9</f>
        <v>64428</v>
      </c>
      <c r="E13" s="295">
        <f>'SCV - diasp'!D9</f>
        <v>73632</v>
      </c>
      <c r="F13" s="295">
        <f>'SCV - diasp'!E9</f>
        <v>80995.200000000012</v>
      </c>
    </row>
    <row r="14" spans="2:6" ht="16" thickBot="1" x14ac:dyDescent="0.4">
      <c r="B14" s="206">
        <v>3</v>
      </c>
      <c r="C14" s="208" t="s">
        <v>186</v>
      </c>
      <c r="D14" s="295">
        <f>'SCV - diasp'!C12</f>
        <v>0</v>
      </c>
      <c r="E14" s="295">
        <f>'SCV - diasp'!D12</f>
        <v>0</v>
      </c>
      <c r="F14" s="295">
        <f>'SCV - diasp'!E12</f>
        <v>0</v>
      </c>
    </row>
    <row r="15" spans="2:6" ht="16" thickBot="1" x14ac:dyDescent="0.4">
      <c r="B15" s="206">
        <v>4</v>
      </c>
      <c r="C15" s="208" t="s">
        <v>187</v>
      </c>
      <c r="D15" s="296">
        <f>'SCV - diasp'!C13</f>
        <v>16500</v>
      </c>
      <c r="E15" s="296">
        <f>'SCV - diasp'!D13</f>
        <v>20500</v>
      </c>
      <c r="F15" s="296">
        <f>'SCV - diasp'!E13</f>
        <v>20500</v>
      </c>
    </row>
    <row r="16" spans="2:6" ht="31.5" thickBot="1" x14ac:dyDescent="0.4">
      <c r="B16" s="206">
        <v>5</v>
      </c>
      <c r="C16" s="208" t="s">
        <v>223</v>
      </c>
      <c r="D16" s="295">
        <f>'SCV - diasp'!C14</f>
        <v>13700</v>
      </c>
      <c r="E16" s="295">
        <f>'SCV - diasp'!D14</f>
        <v>10400</v>
      </c>
      <c r="F16" s="295">
        <f>'SCV - diasp'!E14</f>
        <v>10400</v>
      </c>
    </row>
    <row r="17" spans="2:10" ht="16" thickBot="1" x14ac:dyDescent="0.4">
      <c r="B17" s="206">
        <v>6</v>
      </c>
      <c r="C17" s="208" t="s">
        <v>189</v>
      </c>
      <c r="D17" s="295">
        <f>'SCV - diasp'!C15</f>
        <v>1500</v>
      </c>
      <c r="E17" s="295">
        <f>'SCV - diasp'!D15</f>
        <v>0</v>
      </c>
      <c r="F17" s="295">
        <f>'SCV - diasp'!E15</f>
        <v>0</v>
      </c>
    </row>
    <row r="18" spans="2:10" ht="16" thickBot="1" x14ac:dyDescent="0.4">
      <c r="B18" s="206">
        <v>7</v>
      </c>
      <c r="C18" s="208" t="s">
        <v>224</v>
      </c>
      <c r="D18" s="295">
        <f>'SCV - diasp'!C16</f>
        <v>1329.3</v>
      </c>
      <c r="E18" s="295">
        <f>'SCV - diasp'!D16</f>
        <v>1512</v>
      </c>
      <c r="F18" s="295">
        <f>'SCV - diasp'!E16</f>
        <v>1789.2</v>
      </c>
    </row>
    <row r="19" spans="2:10" ht="16" thickBot="1" x14ac:dyDescent="0.4">
      <c r="B19" s="206">
        <v>8</v>
      </c>
      <c r="C19" s="208" t="s">
        <v>191</v>
      </c>
      <c r="D19" s="295">
        <f>'SCV - diasp'!C17</f>
        <v>15517.5</v>
      </c>
      <c r="E19" s="295">
        <f>'SCV - diasp'!D17</f>
        <v>18640</v>
      </c>
      <c r="F19" s="295">
        <f>'SCV - diasp'!E17</f>
        <v>18640</v>
      </c>
    </row>
    <row r="20" spans="2:10" ht="30.5" thickBot="1" x14ac:dyDescent="0.4">
      <c r="B20" s="206" t="s">
        <v>225</v>
      </c>
      <c r="C20" s="207" t="s">
        <v>226</v>
      </c>
      <c r="D20" s="294">
        <f>investitia!C57+investitia!C58</f>
        <v>93450</v>
      </c>
      <c r="E20" s="294">
        <v>0</v>
      </c>
      <c r="F20" s="294">
        <v>0</v>
      </c>
      <c r="I20" s="205"/>
      <c r="J20" s="209"/>
    </row>
    <row r="21" spans="2:10" ht="16" thickBot="1" x14ac:dyDescent="0.4">
      <c r="B21" s="206" t="s">
        <v>227</v>
      </c>
      <c r="C21" s="207" t="s">
        <v>228</v>
      </c>
      <c r="D21" s="294"/>
      <c r="E21" s="294"/>
      <c r="F21" s="294"/>
    </row>
    <row r="22" spans="2:10" ht="16" thickBot="1" x14ac:dyDescent="0.4">
      <c r="B22" s="206"/>
      <c r="C22" s="208" t="s">
        <v>229</v>
      </c>
      <c r="D22" s="294"/>
      <c r="E22" s="294"/>
      <c r="F22" s="294"/>
    </row>
    <row r="23" spans="2:10" ht="16" thickBot="1" x14ac:dyDescent="0.4">
      <c r="B23" s="206"/>
      <c r="C23" s="208" t="s">
        <v>230</v>
      </c>
      <c r="D23" s="294"/>
      <c r="E23" s="294"/>
      <c r="F23" s="294"/>
    </row>
    <row r="24" spans="2:10" ht="16" thickBot="1" x14ac:dyDescent="0.4">
      <c r="B24" s="206" t="s">
        <v>231</v>
      </c>
      <c r="C24" s="207" t="s">
        <v>232</v>
      </c>
      <c r="D24" s="294"/>
      <c r="E24" s="294"/>
      <c r="F24" s="294"/>
    </row>
    <row r="25" spans="2:10" ht="16" thickBot="1" x14ac:dyDescent="0.4">
      <c r="B25" s="206">
        <v>1</v>
      </c>
      <c r="C25" s="208" t="s">
        <v>233</v>
      </c>
      <c r="D25" s="294"/>
      <c r="E25" s="294"/>
      <c r="F25" s="294"/>
    </row>
    <row r="26" spans="2:10" ht="16" thickBot="1" x14ac:dyDescent="0.4">
      <c r="B26" s="206">
        <v>2</v>
      </c>
      <c r="C26" s="208" t="s">
        <v>234</v>
      </c>
      <c r="D26" s="294"/>
      <c r="E26" s="294"/>
      <c r="F26" s="294"/>
    </row>
    <row r="27" spans="2:10" ht="16" thickBot="1" x14ac:dyDescent="0.4">
      <c r="B27" s="206">
        <v>3</v>
      </c>
      <c r="C27" s="208" t="s">
        <v>235</v>
      </c>
      <c r="D27" s="294"/>
      <c r="E27" s="294"/>
      <c r="F27" s="294"/>
    </row>
    <row r="28" spans="2:10" ht="16" thickBot="1" x14ac:dyDescent="0.4">
      <c r="B28" s="206" t="s">
        <v>236</v>
      </c>
      <c r="C28" s="207" t="s">
        <v>237</v>
      </c>
      <c r="D28" s="294"/>
      <c r="E28" s="294"/>
      <c r="F28" s="294"/>
    </row>
    <row r="29" spans="2:10" ht="16" thickBot="1" x14ac:dyDescent="0.4">
      <c r="B29" s="206" t="s">
        <v>238</v>
      </c>
      <c r="C29" s="207" t="s">
        <v>239</v>
      </c>
      <c r="D29" s="297">
        <f>D11+D20+D21+D24+D28</f>
        <v>222376.40000000002</v>
      </c>
      <c r="E29" s="297">
        <f t="shared" ref="E29:F29" si="3">E11+E20+E21+E24+E28</f>
        <v>142828</v>
      </c>
      <c r="F29" s="297">
        <f t="shared" si="3"/>
        <v>153794.80000000002</v>
      </c>
    </row>
    <row r="30" spans="2:10" ht="16" thickBot="1" x14ac:dyDescent="0.4">
      <c r="B30" s="206" t="s">
        <v>240</v>
      </c>
      <c r="C30" s="207" t="s">
        <v>241</v>
      </c>
      <c r="D30" s="297">
        <f>D5-D29</f>
        <v>84220.599999999977</v>
      </c>
      <c r="E30" s="297">
        <f t="shared" ref="E30:F30" si="4">E5-E29</f>
        <v>8372</v>
      </c>
      <c r="F30" s="297">
        <f t="shared" si="4"/>
        <v>25125.199999999983</v>
      </c>
    </row>
    <row r="31" spans="2:10" ht="16" thickBot="1" x14ac:dyDescent="0.4">
      <c r="B31" s="206" t="s">
        <v>242</v>
      </c>
      <c r="C31" s="207" t="s">
        <v>243</v>
      </c>
      <c r="D31" s="297">
        <f>D30+D4</f>
        <v>86220.599999999977</v>
      </c>
      <c r="E31" s="297">
        <f t="shared" ref="E31:F31" si="5">E30+E4</f>
        <v>94592.599999999977</v>
      </c>
      <c r="F31" s="297">
        <f t="shared" si="5"/>
        <v>119717.79999999996</v>
      </c>
    </row>
  </sheetData>
  <mergeCells count="1">
    <mergeCell ref="C2:F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4"/>
  <sheetViews>
    <sheetView tabSelected="1" topLeftCell="B22" zoomScale="110" zoomScaleNormal="110" workbookViewId="0">
      <selection activeCell="E32" sqref="E32"/>
    </sheetView>
  </sheetViews>
  <sheetFormatPr defaultColWidth="35.08984375" defaultRowHeight="14.5" x14ac:dyDescent="0.35"/>
  <cols>
    <col min="1" max="1" width="8.54296875" style="204" customWidth="1"/>
    <col min="2" max="2" width="42.6328125" style="204" customWidth="1"/>
    <col min="3" max="3" width="13.08984375" style="204" customWidth="1"/>
    <col min="4" max="4" width="11.7265625" style="204" customWidth="1"/>
    <col min="5" max="5" width="13.08984375" style="204" customWidth="1"/>
    <col min="6" max="6" width="22.08984375" style="204" customWidth="1"/>
    <col min="7" max="7" width="14.36328125" style="204" customWidth="1"/>
    <col min="8" max="8" width="11.81640625" style="204" customWidth="1"/>
    <col min="9" max="9" width="14.90625" style="204" customWidth="1"/>
    <col min="10" max="10" width="18.36328125" style="204" customWidth="1"/>
    <col min="11" max="16384" width="35.08984375" style="204"/>
  </cols>
  <sheetData>
    <row r="1" spans="1:5" x14ac:dyDescent="0.35">
      <c r="A1" s="210"/>
      <c r="B1" s="211"/>
      <c r="C1" s="210"/>
      <c r="D1" s="210"/>
      <c r="E1" s="210"/>
    </row>
    <row r="2" spans="1:5" s="358" customFormat="1" ht="16" thickBot="1" x14ac:dyDescent="0.4">
      <c r="A2" s="382" t="s">
        <v>176</v>
      </c>
      <c r="B2" s="383"/>
      <c r="C2" s="383"/>
      <c r="D2" s="383"/>
      <c r="E2" s="384"/>
    </row>
    <row r="3" spans="1:5" x14ac:dyDescent="0.35">
      <c r="A3" s="212"/>
      <c r="B3" s="213"/>
      <c r="C3" s="214" t="s">
        <v>178</v>
      </c>
      <c r="D3" s="214" t="s">
        <v>179</v>
      </c>
      <c r="E3" s="214" t="s">
        <v>273</v>
      </c>
    </row>
    <row r="4" spans="1:5" x14ac:dyDescent="0.35">
      <c r="A4" s="215">
        <v>1</v>
      </c>
      <c r="B4" s="216" t="s">
        <v>180</v>
      </c>
      <c r="C4" s="292"/>
      <c r="D4" s="292"/>
      <c r="E4" s="292"/>
    </row>
    <row r="5" spans="1:5" x14ac:dyDescent="0.35">
      <c r="A5" s="215">
        <v>2</v>
      </c>
      <c r="B5" s="217" t="s">
        <v>207</v>
      </c>
      <c r="C5" s="233">
        <f>venituri!O14</f>
        <v>132930</v>
      </c>
      <c r="D5" s="233">
        <f>venituri!P14</f>
        <v>151200</v>
      </c>
      <c r="E5" s="233">
        <f>venituri!Q14</f>
        <v>178920</v>
      </c>
    </row>
    <row r="6" spans="1:5" x14ac:dyDescent="0.35">
      <c r="A6" s="215">
        <v>3</v>
      </c>
      <c r="B6" s="216" t="s">
        <v>208</v>
      </c>
      <c r="C6" s="292">
        <v>0</v>
      </c>
      <c r="D6" s="292">
        <v>0</v>
      </c>
      <c r="E6" s="292">
        <v>0</v>
      </c>
    </row>
    <row r="7" spans="1:5" ht="28.5" x14ac:dyDescent="0.35">
      <c r="A7" s="215">
        <v>4</v>
      </c>
      <c r="B7" s="218" t="s">
        <v>181</v>
      </c>
      <c r="C7" s="233">
        <f>SUM(C5:C6)</f>
        <v>132930</v>
      </c>
      <c r="D7" s="233">
        <f t="shared" ref="D7:E7" si="0">SUM(D5:D6)</f>
        <v>151200</v>
      </c>
      <c r="E7" s="233">
        <f t="shared" si="0"/>
        <v>178920</v>
      </c>
    </row>
    <row r="8" spans="1:5" ht="28.5" x14ac:dyDescent="0.35">
      <c r="A8" s="215">
        <v>5</v>
      </c>
      <c r="B8" s="216" t="s">
        <v>182</v>
      </c>
      <c r="C8" s="292">
        <f>cheltuieli!N5+cheltuieli!N6</f>
        <v>15951.6</v>
      </c>
      <c r="D8" s="292">
        <f>cheltuieli!O5+cheltuieli!O6</f>
        <v>18144</v>
      </c>
      <c r="E8" s="292">
        <f>cheltuieli!P5+cheltuieli!P6</f>
        <v>21470.400000000001</v>
      </c>
    </row>
    <row r="9" spans="1:5" x14ac:dyDescent="0.35">
      <c r="A9" s="215">
        <v>6</v>
      </c>
      <c r="B9" s="216" t="s">
        <v>183</v>
      </c>
      <c r="C9" s="292">
        <f>cheltuieli!N7</f>
        <v>64428</v>
      </c>
      <c r="D9" s="292">
        <f>cheltuieli!O7</f>
        <v>73632</v>
      </c>
      <c r="E9" s="292">
        <f>cheltuieli!P7</f>
        <v>80995.200000000012</v>
      </c>
    </row>
    <row r="10" spans="1:5" x14ac:dyDescent="0.35">
      <c r="A10" s="215"/>
      <c r="B10" s="216" t="s">
        <v>184</v>
      </c>
      <c r="C10" s="292">
        <f>C9*57.2%</f>
        <v>36852.816000000006</v>
      </c>
      <c r="D10" s="292">
        <f t="shared" ref="D10:E10" si="1">D9*57.2%</f>
        <v>42117.504000000008</v>
      </c>
      <c r="E10" s="292">
        <f t="shared" si="1"/>
        <v>46329.254400000013</v>
      </c>
    </row>
    <row r="11" spans="1:5" x14ac:dyDescent="0.35">
      <c r="A11" s="215"/>
      <c r="B11" s="216" t="s">
        <v>185</v>
      </c>
      <c r="C11" s="292">
        <f>C9*42.8%</f>
        <v>27575.184000000001</v>
      </c>
      <c r="D11" s="292">
        <f t="shared" ref="D11:E11" si="2">D9*42.8%</f>
        <v>31514.495999999999</v>
      </c>
      <c r="E11" s="292">
        <f t="shared" si="2"/>
        <v>34665.945600000006</v>
      </c>
    </row>
    <row r="12" spans="1:5" ht="15.5" x14ac:dyDescent="0.35">
      <c r="A12" s="215">
        <v>7</v>
      </c>
      <c r="B12" s="219" t="s">
        <v>186</v>
      </c>
      <c r="C12" s="292">
        <f>cheltuieli!N20</f>
        <v>0</v>
      </c>
      <c r="D12" s="292">
        <f>cheltuieli!O20</f>
        <v>0</v>
      </c>
      <c r="E12" s="292">
        <f>cheltuieli!P20</f>
        <v>0</v>
      </c>
    </row>
    <row r="13" spans="1:5" ht="15.5" x14ac:dyDescent="0.35">
      <c r="A13" s="215">
        <v>8</v>
      </c>
      <c r="B13" s="219" t="s">
        <v>252</v>
      </c>
      <c r="C13" s="292">
        <f>cheltuieli!N8+cheltuieli!N10</f>
        <v>16500</v>
      </c>
      <c r="D13" s="292">
        <f>cheltuieli!O8+cheltuieli!O10</f>
        <v>20500</v>
      </c>
      <c r="E13" s="292">
        <f>cheltuieli!P8+cheltuieli!P10</f>
        <v>20500</v>
      </c>
    </row>
    <row r="14" spans="1:5" ht="28.5" x14ac:dyDescent="0.35">
      <c r="A14" s="215">
        <v>9</v>
      </c>
      <c r="B14" s="220" t="s">
        <v>188</v>
      </c>
      <c r="C14" s="292">
        <f>cheltuieli!N14+cheltuieli!N15+cheltuieli!N17+cheltuieli!N18</f>
        <v>13700</v>
      </c>
      <c r="D14" s="292">
        <f>cheltuieli!O14+cheltuieli!O15+cheltuieli!O17+cheltuieli!O18</f>
        <v>10400</v>
      </c>
      <c r="E14" s="292">
        <f>cheltuieli!P14+cheltuieli!P15+cheltuieli!P17+cheltuieli!P18</f>
        <v>10400</v>
      </c>
    </row>
    <row r="15" spans="1:5" x14ac:dyDescent="0.35">
      <c r="A15" s="215">
        <v>10</v>
      </c>
      <c r="B15" s="216" t="s">
        <v>189</v>
      </c>
      <c r="C15" s="292">
        <f>cheltuieli!N19</f>
        <v>1500</v>
      </c>
      <c r="D15" s="292">
        <f>cheltuieli!O19</f>
        <v>0</v>
      </c>
      <c r="E15" s="292">
        <f>cheltuieli!P19</f>
        <v>0</v>
      </c>
    </row>
    <row r="16" spans="1:5" ht="28.5" x14ac:dyDescent="0.35">
      <c r="A16" s="215">
        <v>11</v>
      </c>
      <c r="B16" s="216" t="s">
        <v>190</v>
      </c>
      <c r="C16" s="292">
        <f>1%*C7</f>
        <v>1329.3</v>
      </c>
      <c r="D16" s="292">
        <f t="shared" ref="D16:E16" si="3">1%*D7</f>
        <v>1512</v>
      </c>
      <c r="E16" s="292">
        <f t="shared" si="3"/>
        <v>1789.2</v>
      </c>
    </row>
    <row r="17" spans="1:10" x14ac:dyDescent="0.35">
      <c r="A17" s="215">
        <v>12</v>
      </c>
      <c r="B17" s="216" t="s">
        <v>206</v>
      </c>
      <c r="C17" s="292">
        <f>cheltuieli!J23+cheltuieli!N22</f>
        <v>15517.5</v>
      </c>
      <c r="D17" s="292">
        <f>cheltuieli!K23+cheltuieli!O22</f>
        <v>18640</v>
      </c>
      <c r="E17" s="292">
        <f>cheltuieli!L23+cheltuieli!P22</f>
        <v>18640</v>
      </c>
      <c r="F17" s="209"/>
    </row>
    <row r="18" spans="1:10" x14ac:dyDescent="0.35">
      <c r="A18" s="215">
        <v>13</v>
      </c>
      <c r="B18" s="218" t="s">
        <v>192</v>
      </c>
      <c r="C18" s="233">
        <f>C8+C9+C12+C13+C14+C15+C16+C17</f>
        <v>128926.40000000001</v>
      </c>
      <c r="D18" s="233">
        <f t="shared" ref="D18:E18" si="4">D8+D9+D12+D13+D14+D15+D16+D17</f>
        <v>142828</v>
      </c>
      <c r="E18" s="233">
        <f t="shared" si="4"/>
        <v>153794.80000000002</v>
      </c>
    </row>
    <row r="19" spans="1:10" ht="28.5" x14ac:dyDescent="0.35">
      <c r="A19" s="215">
        <v>14</v>
      </c>
      <c r="B19" s="218" t="s">
        <v>193</v>
      </c>
      <c r="C19" s="292"/>
      <c r="D19" s="292"/>
      <c r="E19" s="292"/>
    </row>
    <row r="20" spans="1:10" x14ac:dyDescent="0.35">
      <c r="A20" s="215">
        <v>15</v>
      </c>
      <c r="B20" s="216" t="s">
        <v>194</v>
      </c>
      <c r="C20" s="233">
        <f>C7-C18</f>
        <v>4003.5999999999913</v>
      </c>
      <c r="D20" s="233">
        <f t="shared" ref="D20:E20" si="5">D7-D18</f>
        <v>8372</v>
      </c>
      <c r="E20" s="233">
        <f t="shared" si="5"/>
        <v>25125.199999999983</v>
      </c>
      <c r="G20" s="309" t="s">
        <v>281</v>
      </c>
      <c r="H20" s="309" t="s">
        <v>256</v>
      </c>
      <c r="I20" s="309" t="s">
        <v>257</v>
      </c>
      <c r="J20" s="309" t="s">
        <v>274</v>
      </c>
    </row>
    <row r="21" spans="1:10" x14ac:dyDescent="0.35">
      <c r="A21" s="215">
        <v>16</v>
      </c>
      <c r="B21" s="221" t="s">
        <v>195</v>
      </c>
      <c r="C21" s="233"/>
      <c r="D21" s="233"/>
      <c r="E21" s="233"/>
      <c r="G21" s="309" t="s">
        <v>253</v>
      </c>
      <c r="H21" s="310">
        <f>C7</f>
        <v>132930</v>
      </c>
      <c r="I21" s="310">
        <f t="shared" ref="I21:J21" si="6">D7</f>
        <v>151200</v>
      </c>
      <c r="J21" s="310">
        <f t="shared" si="6"/>
        <v>178920</v>
      </c>
    </row>
    <row r="22" spans="1:10" x14ac:dyDescent="0.35">
      <c r="A22" s="215">
        <v>17</v>
      </c>
      <c r="B22" s="222" t="s">
        <v>196</v>
      </c>
      <c r="C22" s="292">
        <v>0</v>
      </c>
      <c r="D22" s="292"/>
      <c r="E22" s="292"/>
      <c r="G22" s="309" t="s">
        <v>254</v>
      </c>
      <c r="H22" s="310">
        <f>C18</f>
        <v>128926.40000000001</v>
      </c>
      <c r="I22" s="310">
        <f t="shared" ref="I22:J22" si="7">D18</f>
        <v>142828</v>
      </c>
      <c r="J22" s="310">
        <f t="shared" si="7"/>
        <v>153794.80000000002</v>
      </c>
    </row>
    <row r="23" spans="1:10" x14ac:dyDescent="0.35">
      <c r="A23" s="215">
        <v>18</v>
      </c>
      <c r="B23" s="221" t="s">
        <v>197</v>
      </c>
      <c r="C23" s="292">
        <v>0</v>
      </c>
      <c r="D23" s="292"/>
      <c r="E23" s="292"/>
      <c r="G23" s="309" t="s">
        <v>255</v>
      </c>
      <c r="H23" s="310">
        <f>H21-H22</f>
        <v>4003.5999999999913</v>
      </c>
      <c r="I23" s="310">
        <f t="shared" ref="I23:J23" si="8">I21-I22</f>
        <v>8372</v>
      </c>
      <c r="J23" s="310">
        <f t="shared" si="8"/>
        <v>25125.199999999983</v>
      </c>
    </row>
    <row r="24" spans="1:10" ht="28.5" x14ac:dyDescent="0.35">
      <c r="A24" s="215">
        <v>19</v>
      </c>
      <c r="B24" s="218" t="s">
        <v>198</v>
      </c>
      <c r="C24" s="292">
        <f>C22-C23</f>
        <v>0</v>
      </c>
      <c r="D24" s="292">
        <f t="shared" ref="D24:E24" si="9">D22-D23</f>
        <v>0</v>
      </c>
      <c r="E24" s="292">
        <f t="shared" si="9"/>
        <v>0</v>
      </c>
      <c r="G24" s="309" t="s">
        <v>282</v>
      </c>
      <c r="H24" s="309">
        <v>2</v>
      </c>
      <c r="I24" s="309">
        <v>2</v>
      </c>
      <c r="J24" s="309">
        <v>2</v>
      </c>
    </row>
    <row r="25" spans="1:10" x14ac:dyDescent="0.35">
      <c r="A25" s="215">
        <v>20</v>
      </c>
      <c r="B25" s="222" t="s">
        <v>199</v>
      </c>
      <c r="C25" s="233">
        <f>C22+C7</f>
        <v>132930</v>
      </c>
      <c r="D25" s="233">
        <f t="shared" ref="D25:E25" si="10">D22+D7</f>
        <v>151200</v>
      </c>
      <c r="E25" s="233">
        <f t="shared" si="10"/>
        <v>178920</v>
      </c>
      <c r="G25" s="309"/>
      <c r="H25" s="309" t="s">
        <v>256</v>
      </c>
      <c r="I25" s="309" t="s">
        <v>257</v>
      </c>
      <c r="J25" s="309" t="s">
        <v>274</v>
      </c>
    </row>
    <row r="26" spans="1:10" x14ac:dyDescent="0.35">
      <c r="A26" s="215">
        <v>21</v>
      </c>
      <c r="B26" s="222" t="s">
        <v>200</v>
      </c>
      <c r="C26" s="233">
        <f>C18+C23</f>
        <v>128926.40000000001</v>
      </c>
      <c r="D26" s="233">
        <f t="shared" ref="D26:E26" si="11">D18+D23</f>
        <v>142828</v>
      </c>
      <c r="E26" s="233">
        <f t="shared" si="11"/>
        <v>153794.80000000002</v>
      </c>
      <c r="G26" s="309" t="s">
        <v>258</v>
      </c>
      <c r="H26" s="311">
        <f>H23/H21</f>
        <v>3.0118107274505312E-2</v>
      </c>
      <c r="I26" s="311">
        <f t="shared" ref="I26:J26" si="12">I23/I21</f>
        <v>5.5370370370370368E-2</v>
      </c>
      <c r="J26" s="311">
        <f t="shared" si="12"/>
        <v>0.14042700648334441</v>
      </c>
    </row>
    <row r="27" spans="1:10" x14ac:dyDescent="0.35">
      <c r="A27" s="215">
        <v>22</v>
      </c>
      <c r="B27" s="222" t="s">
        <v>201</v>
      </c>
      <c r="C27" s="292"/>
      <c r="D27" s="292"/>
      <c r="E27" s="292"/>
    </row>
    <row r="28" spans="1:10" x14ac:dyDescent="0.35">
      <c r="A28" s="215">
        <v>23</v>
      </c>
      <c r="B28" s="223" t="s">
        <v>202</v>
      </c>
      <c r="C28" s="293">
        <f>C25-C26</f>
        <v>4003.5999999999913</v>
      </c>
      <c r="D28" s="293">
        <f t="shared" ref="D28:E28" si="13">D25-D26</f>
        <v>8372</v>
      </c>
      <c r="E28" s="293">
        <f t="shared" si="13"/>
        <v>25125.199999999983</v>
      </c>
    </row>
    <row r="29" spans="1:10" ht="15" thickBot="1" x14ac:dyDescent="0.4">
      <c r="A29" s="224">
        <v>24</v>
      </c>
      <c r="B29" s="225" t="s">
        <v>203</v>
      </c>
      <c r="C29" s="226"/>
      <c r="D29" s="226"/>
      <c r="E29" s="226"/>
    </row>
    <row r="31" spans="1:10" x14ac:dyDescent="0.35">
      <c r="C31" s="235"/>
    </row>
    <row r="32" spans="1:10" ht="18.5" x14ac:dyDescent="0.45">
      <c r="B32" s="227" t="s">
        <v>70</v>
      </c>
      <c r="C32" s="228"/>
    </row>
    <row r="33" spans="2:3" ht="37" x14ac:dyDescent="0.45">
      <c r="B33" s="229" t="s">
        <v>204</v>
      </c>
      <c r="C33" s="230"/>
    </row>
    <row r="34" spans="2:3" ht="37" x14ac:dyDescent="0.45">
      <c r="B34" s="229" t="s">
        <v>205</v>
      </c>
      <c r="C34" s="230"/>
    </row>
  </sheetData>
  <mergeCells count="1">
    <mergeCell ref="A2:E2"/>
  </mergeCells>
  <pageMargins left="0.7" right="0.7" top="0.75" bottom="0.75" header="0.3" footer="0.3"/>
  <pageSetup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T110"/>
  <sheetViews>
    <sheetView topLeftCell="A87" zoomScale="80" zoomScaleNormal="80" workbookViewId="0">
      <selection activeCell="G92" sqref="G92"/>
    </sheetView>
  </sheetViews>
  <sheetFormatPr defaultRowHeight="14.5" outlineLevelRow="1" x14ac:dyDescent="0.35"/>
  <cols>
    <col min="2" max="2" width="43.1796875" customWidth="1"/>
    <col min="5" max="5" width="11.36328125" customWidth="1"/>
    <col min="16" max="16" width="15.6328125" style="202" customWidth="1"/>
    <col min="17" max="17" width="34.453125" customWidth="1"/>
  </cols>
  <sheetData>
    <row r="1" spans="2:20" x14ac:dyDescent="0.35">
      <c r="Q1">
        <f>4000*57.2%</f>
        <v>2288.0000000000005</v>
      </c>
    </row>
    <row r="2" spans="2:20" x14ac:dyDescent="0.35">
      <c r="Q2">
        <f>4000-Q1</f>
        <v>1711.9999999999995</v>
      </c>
    </row>
    <row r="3" spans="2:20" ht="26" x14ac:dyDescent="0.6">
      <c r="B3" s="388" t="s">
        <v>259</v>
      </c>
      <c r="C3" s="388"/>
      <c r="D3" s="388"/>
      <c r="E3" s="388"/>
      <c r="F3" s="388"/>
      <c r="G3" s="388"/>
      <c r="H3" s="388"/>
      <c r="I3" s="388"/>
      <c r="J3" s="388"/>
      <c r="K3" s="388"/>
      <c r="L3" s="388"/>
      <c r="M3" s="388"/>
      <c r="N3" s="388"/>
      <c r="O3" s="388"/>
      <c r="P3" s="277"/>
      <c r="Q3" s="242">
        <f>P5-Q5</f>
        <v>0</v>
      </c>
      <c r="R3" s="242"/>
      <c r="S3" s="242"/>
      <c r="T3" s="242"/>
    </row>
    <row r="4" spans="2:20" ht="18.5" x14ac:dyDescent="0.45">
      <c r="B4" s="243"/>
      <c r="C4" s="244"/>
      <c r="D4" s="244" t="s">
        <v>1</v>
      </c>
      <c r="E4" s="244" t="s">
        <v>2</v>
      </c>
      <c r="F4" s="244" t="s">
        <v>3</v>
      </c>
      <c r="G4" s="244" t="s">
        <v>4</v>
      </c>
      <c r="H4" s="244" t="s">
        <v>5</v>
      </c>
      <c r="I4" s="244" t="s">
        <v>6</v>
      </c>
      <c r="J4" s="244" t="s">
        <v>7</v>
      </c>
      <c r="K4" s="244" t="s">
        <v>8</v>
      </c>
      <c r="L4" s="244" t="s">
        <v>9</v>
      </c>
      <c r="M4" s="244" t="s">
        <v>10</v>
      </c>
      <c r="N4" s="244" t="s">
        <v>11</v>
      </c>
      <c r="O4" s="244" t="s">
        <v>12</v>
      </c>
      <c r="P4" s="262" t="s">
        <v>268</v>
      </c>
      <c r="Q4" s="258" t="s">
        <v>260</v>
      </c>
      <c r="R4" s="385" t="s">
        <v>261</v>
      </c>
      <c r="S4" s="386"/>
      <c r="T4" s="387"/>
    </row>
    <row r="5" spans="2:20" ht="37" x14ac:dyDescent="0.45">
      <c r="B5" s="256" t="s">
        <v>13</v>
      </c>
      <c r="C5" s="257"/>
      <c r="D5" s="257">
        <f>D6+D12+D15</f>
        <v>3068</v>
      </c>
      <c r="E5" s="273">
        <f t="shared" ref="E5:O5" si="0">E6+E12+E15</f>
        <v>3068</v>
      </c>
      <c r="F5" s="273">
        <f t="shared" si="0"/>
        <v>3068</v>
      </c>
      <c r="G5" s="273">
        <f t="shared" si="0"/>
        <v>6136</v>
      </c>
      <c r="H5" s="273">
        <f t="shared" si="0"/>
        <v>6136</v>
      </c>
      <c r="I5" s="273">
        <f t="shared" si="0"/>
        <v>6136</v>
      </c>
      <c r="J5" s="273">
        <f t="shared" si="0"/>
        <v>6136</v>
      </c>
      <c r="K5" s="273">
        <f t="shared" si="0"/>
        <v>6136</v>
      </c>
      <c r="L5" s="273">
        <f t="shared" si="0"/>
        <v>6136</v>
      </c>
      <c r="M5" s="273">
        <f t="shared" si="0"/>
        <v>6136</v>
      </c>
      <c r="N5" s="273">
        <f t="shared" si="0"/>
        <v>6136</v>
      </c>
      <c r="O5" s="273">
        <f t="shared" si="0"/>
        <v>6136</v>
      </c>
      <c r="P5" s="241">
        <f>SUM(D5:O5)</f>
        <v>64428</v>
      </c>
      <c r="Q5" s="259">
        <f>SUM(Q7:Q17)</f>
        <v>64428</v>
      </c>
      <c r="R5" s="245"/>
      <c r="S5" s="245"/>
      <c r="T5" s="245"/>
    </row>
    <row r="6" spans="2:20" ht="18.5" x14ac:dyDescent="0.45">
      <c r="B6" s="247" t="s">
        <v>14</v>
      </c>
      <c r="C6" s="248"/>
      <c r="D6" s="248">
        <f>D7+D8+D9+D10+D11</f>
        <v>1774</v>
      </c>
      <c r="E6" s="265">
        <f t="shared" ref="E6:O6" si="1">E7+E8+E9+E10+E11</f>
        <v>1774</v>
      </c>
      <c r="F6" s="265">
        <f t="shared" si="1"/>
        <v>1774</v>
      </c>
      <c r="G6" s="265">
        <f t="shared" si="1"/>
        <v>3548</v>
      </c>
      <c r="H6" s="265">
        <f t="shared" si="1"/>
        <v>3548</v>
      </c>
      <c r="I6" s="265">
        <f t="shared" si="1"/>
        <v>3548</v>
      </c>
      <c r="J6" s="265">
        <f t="shared" si="1"/>
        <v>3548</v>
      </c>
      <c r="K6" s="265">
        <f t="shared" si="1"/>
        <v>3548</v>
      </c>
      <c r="L6" s="265">
        <f t="shared" si="1"/>
        <v>3548</v>
      </c>
      <c r="M6" s="265">
        <f t="shared" si="1"/>
        <v>3548</v>
      </c>
      <c r="N6" s="265">
        <f t="shared" si="1"/>
        <v>3548</v>
      </c>
      <c r="O6" s="265">
        <f t="shared" si="1"/>
        <v>3548</v>
      </c>
      <c r="P6" s="266">
        <f>SUM(D6:O6)</f>
        <v>37254</v>
      </c>
      <c r="Q6" s="259"/>
      <c r="R6" s="245"/>
      <c r="S6" s="245"/>
      <c r="T6" s="245"/>
    </row>
    <row r="7" spans="2:20" ht="18.5" x14ac:dyDescent="0.45">
      <c r="B7" s="246" t="s">
        <v>15</v>
      </c>
      <c r="C7" s="245"/>
      <c r="D7" s="249">
        <v>1774</v>
      </c>
      <c r="E7" s="249">
        <f>D7</f>
        <v>1774</v>
      </c>
      <c r="F7" s="266">
        <f t="shared" ref="F7:O8" si="2">E7</f>
        <v>1774</v>
      </c>
      <c r="G7" s="266">
        <f t="shared" si="2"/>
        <v>1774</v>
      </c>
      <c r="H7" s="266">
        <f t="shared" si="2"/>
        <v>1774</v>
      </c>
      <c r="I7" s="266">
        <f t="shared" si="2"/>
        <v>1774</v>
      </c>
      <c r="J7" s="266">
        <f t="shared" si="2"/>
        <v>1774</v>
      </c>
      <c r="K7" s="266">
        <f t="shared" si="2"/>
        <v>1774</v>
      </c>
      <c r="L7" s="266">
        <f t="shared" si="2"/>
        <v>1774</v>
      </c>
      <c r="M7" s="266">
        <f t="shared" si="2"/>
        <v>1774</v>
      </c>
      <c r="N7" s="266">
        <f t="shared" si="2"/>
        <v>1774</v>
      </c>
      <c r="O7" s="266">
        <f t="shared" si="2"/>
        <v>1774</v>
      </c>
      <c r="P7" s="266">
        <f>SUM(D7:O7)</f>
        <v>21288</v>
      </c>
      <c r="Q7" s="259">
        <f>O7*12</f>
        <v>21288</v>
      </c>
      <c r="R7" s="245"/>
      <c r="S7" s="245"/>
      <c r="T7" s="245"/>
    </row>
    <row r="8" spans="2:20" ht="15.5" customHeight="1" x14ac:dyDescent="0.45">
      <c r="B8" s="246" t="s">
        <v>16</v>
      </c>
      <c r="C8" s="245"/>
      <c r="D8" s="249">
        <v>0</v>
      </c>
      <c r="E8" s="249">
        <v>0</v>
      </c>
      <c r="F8" s="249">
        <v>0</v>
      </c>
      <c r="G8" s="266">
        <v>1774</v>
      </c>
      <c r="H8" s="266">
        <f>G8</f>
        <v>1774</v>
      </c>
      <c r="I8" s="266">
        <f t="shared" si="2"/>
        <v>1774</v>
      </c>
      <c r="J8" s="266">
        <f t="shared" si="2"/>
        <v>1774</v>
      </c>
      <c r="K8" s="266">
        <f t="shared" si="2"/>
        <v>1774</v>
      </c>
      <c r="L8" s="266">
        <f t="shared" si="2"/>
        <v>1774</v>
      </c>
      <c r="M8" s="266">
        <f t="shared" si="2"/>
        <v>1774</v>
      </c>
      <c r="N8" s="266">
        <f t="shared" si="2"/>
        <v>1774</v>
      </c>
      <c r="O8" s="266">
        <f t="shared" si="2"/>
        <v>1774</v>
      </c>
      <c r="P8" s="266">
        <f>SUM(D8:O8)</f>
        <v>15966</v>
      </c>
      <c r="Q8" s="259">
        <f>O8*9</f>
        <v>15966</v>
      </c>
      <c r="R8" s="245"/>
      <c r="S8" s="245"/>
      <c r="T8" s="245"/>
    </row>
    <row r="9" spans="2:20" ht="18.5" hidden="1" outlineLevel="1" x14ac:dyDescent="0.45">
      <c r="B9" s="246" t="s">
        <v>17</v>
      </c>
      <c r="C9" s="245"/>
      <c r="D9" s="249"/>
      <c r="E9" s="249"/>
      <c r="F9" s="249"/>
      <c r="G9" s="249"/>
      <c r="H9" s="266"/>
      <c r="I9" s="266"/>
      <c r="J9" s="266"/>
      <c r="K9" s="266"/>
      <c r="L9" s="266"/>
      <c r="M9" s="266"/>
      <c r="N9" s="266"/>
      <c r="O9" s="266"/>
      <c r="P9" s="266">
        <f>SUM(D9:O9)</f>
        <v>0</v>
      </c>
      <c r="Q9" s="259"/>
      <c r="R9" s="245"/>
      <c r="S9" s="245"/>
      <c r="T9" s="245"/>
    </row>
    <row r="10" spans="2:20" ht="18.5" hidden="1" outlineLevel="1" x14ac:dyDescent="0.45">
      <c r="B10" s="246" t="s">
        <v>18</v>
      </c>
      <c r="C10" s="245"/>
      <c r="D10" s="249"/>
      <c r="E10" s="249"/>
      <c r="F10" s="249"/>
      <c r="G10" s="249"/>
      <c r="H10" s="249"/>
      <c r="I10" s="249"/>
      <c r="J10" s="249"/>
      <c r="K10" s="249"/>
      <c r="L10" s="249"/>
      <c r="M10" s="249"/>
      <c r="N10" s="249"/>
      <c r="O10" s="249"/>
      <c r="P10" s="266"/>
      <c r="Q10" s="259"/>
      <c r="R10" s="245"/>
      <c r="S10" s="245"/>
      <c r="T10" s="245"/>
    </row>
    <row r="11" spans="2:20" ht="18.5" hidden="1" outlineLevel="1" x14ac:dyDescent="0.45">
      <c r="B11" s="246" t="s">
        <v>19</v>
      </c>
      <c r="C11" s="245"/>
      <c r="D11" s="249"/>
      <c r="E11" s="249"/>
      <c r="F11" s="249"/>
      <c r="G11" s="249"/>
      <c r="H11" s="249"/>
      <c r="I11" s="249"/>
      <c r="J11" s="249"/>
      <c r="K11" s="249"/>
      <c r="L11" s="249"/>
      <c r="M11" s="249"/>
      <c r="N11" s="249"/>
      <c r="O11" s="249"/>
      <c r="P11" s="266"/>
      <c r="Q11" s="259"/>
      <c r="R11" s="245"/>
      <c r="S11" s="245"/>
      <c r="T11" s="245"/>
    </row>
    <row r="12" spans="2:20" ht="37" collapsed="1" x14ac:dyDescent="0.45">
      <c r="B12" s="250" t="s">
        <v>20</v>
      </c>
      <c r="C12" s="254"/>
      <c r="D12" s="254">
        <f>D13+D14</f>
        <v>0</v>
      </c>
      <c r="E12" s="271">
        <f t="shared" ref="E12:O12" si="3">E13+E14</f>
        <v>0</v>
      </c>
      <c r="F12" s="271">
        <f t="shared" si="3"/>
        <v>0</v>
      </c>
      <c r="G12" s="271">
        <f t="shared" si="3"/>
        <v>0</v>
      </c>
      <c r="H12" s="271">
        <f t="shared" si="3"/>
        <v>0</v>
      </c>
      <c r="I12" s="271">
        <f t="shared" si="3"/>
        <v>0</v>
      </c>
      <c r="J12" s="271">
        <f t="shared" si="3"/>
        <v>0</v>
      </c>
      <c r="K12" s="271">
        <f t="shared" si="3"/>
        <v>0</v>
      </c>
      <c r="L12" s="271">
        <f t="shared" si="3"/>
        <v>0</v>
      </c>
      <c r="M12" s="271">
        <f t="shared" si="3"/>
        <v>0</v>
      </c>
      <c r="N12" s="271">
        <f t="shared" si="3"/>
        <v>0</v>
      </c>
      <c r="O12" s="271">
        <f t="shared" si="3"/>
        <v>0</v>
      </c>
      <c r="P12" s="266">
        <f t="shared" ref="P12:P17" si="4">SUM(D12:O12)</f>
        <v>0</v>
      </c>
      <c r="Q12" s="259"/>
      <c r="R12" s="245"/>
      <c r="S12" s="245"/>
      <c r="T12" s="245"/>
    </row>
    <row r="13" spans="2:20" ht="18.5" x14ac:dyDescent="0.45">
      <c r="B13" s="246" t="s">
        <v>269</v>
      </c>
      <c r="C13" s="245"/>
      <c r="D13" s="249">
        <v>0</v>
      </c>
      <c r="E13" s="249"/>
      <c r="F13" s="249"/>
      <c r="G13" s="249"/>
      <c r="H13" s="249"/>
      <c r="I13" s="249"/>
      <c r="J13" s="249"/>
      <c r="K13" s="249"/>
      <c r="L13" s="249"/>
      <c r="M13" s="249"/>
      <c r="N13" s="249"/>
      <c r="O13" s="249"/>
      <c r="P13" s="266">
        <f t="shared" si="4"/>
        <v>0</v>
      </c>
      <c r="Q13" s="259"/>
      <c r="R13" s="245"/>
      <c r="S13" s="245"/>
      <c r="T13" s="245"/>
    </row>
    <row r="14" spans="2:20" ht="18.5" x14ac:dyDescent="0.45">
      <c r="B14" s="246" t="s">
        <v>269</v>
      </c>
      <c r="C14" s="245"/>
      <c r="D14" s="249">
        <v>0</v>
      </c>
      <c r="E14" s="249">
        <f>D14</f>
        <v>0</v>
      </c>
      <c r="F14" s="266">
        <f t="shared" ref="F14:O14" si="5">E14</f>
        <v>0</v>
      </c>
      <c r="G14" s="266">
        <f t="shared" si="5"/>
        <v>0</v>
      </c>
      <c r="H14" s="266">
        <f t="shared" si="5"/>
        <v>0</v>
      </c>
      <c r="I14" s="266">
        <f t="shared" si="5"/>
        <v>0</v>
      </c>
      <c r="J14" s="266">
        <f t="shared" si="5"/>
        <v>0</v>
      </c>
      <c r="K14" s="266">
        <f t="shared" si="5"/>
        <v>0</v>
      </c>
      <c r="L14" s="266">
        <f t="shared" si="5"/>
        <v>0</v>
      </c>
      <c r="M14" s="266">
        <f t="shared" si="5"/>
        <v>0</v>
      </c>
      <c r="N14" s="266">
        <f t="shared" si="5"/>
        <v>0</v>
      </c>
      <c r="O14" s="266">
        <f t="shared" si="5"/>
        <v>0</v>
      </c>
      <c r="P14" s="266">
        <f t="shared" si="4"/>
        <v>0</v>
      </c>
      <c r="Q14" s="259"/>
      <c r="R14" s="245"/>
      <c r="S14" s="245"/>
      <c r="T14" s="245"/>
    </row>
    <row r="15" spans="2:20" ht="74" x14ac:dyDescent="0.45">
      <c r="B15" s="250" t="s">
        <v>21</v>
      </c>
      <c r="C15" s="245"/>
      <c r="D15" s="251">
        <f>SUM(D16:D20)</f>
        <v>1294</v>
      </c>
      <c r="E15" s="267">
        <f t="shared" ref="E15:O15" si="6">SUM(E16:E20)</f>
        <v>1294</v>
      </c>
      <c r="F15" s="267">
        <f t="shared" si="6"/>
        <v>1294</v>
      </c>
      <c r="G15" s="267">
        <f t="shared" si="6"/>
        <v>2588</v>
      </c>
      <c r="H15" s="267">
        <f t="shared" si="6"/>
        <v>2588</v>
      </c>
      <c r="I15" s="267">
        <f t="shared" si="6"/>
        <v>2588</v>
      </c>
      <c r="J15" s="267">
        <f t="shared" si="6"/>
        <v>2588</v>
      </c>
      <c r="K15" s="267">
        <f t="shared" si="6"/>
        <v>2588</v>
      </c>
      <c r="L15" s="267">
        <f t="shared" si="6"/>
        <v>2588</v>
      </c>
      <c r="M15" s="267">
        <f t="shared" si="6"/>
        <v>2588</v>
      </c>
      <c r="N15" s="267">
        <f t="shared" si="6"/>
        <v>2588</v>
      </c>
      <c r="O15" s="267">
        <f t="shared" si="6"/>
        <v>2588</v>
      </c>
      <c r="P15" s="266">
        <f t="shared" si="4"/>
        <v>27174</v>
      </c>
      <c r="Q15" s="259"/>
      <c r="R15" s="245"/>
      <c r="S15" s="245"/>
      <c r="T15" s="245"/>
    </row>
    <row r="16" spans="2:20" ht="18.5" x14ac:dyDescent="0.45">
      <c r="B16" s="246" t="s">
        <v>15</v>
      </c>
      <c r="C16" s="245"/>
      <c r="D16" s="249">
        <v>1294</v>
      </c>
      <c r="E16" s="266">
        <f>D16</f>
        <v>1294</v>
      </c>
      <c r="F16" s="266">
        <f t="shared" ref="F16:O16" si="7">E16</f>
        <v>1294</v>
      </c>
      <c r="G16" s="266">
        <f t="shared" si="7"/>
        <v>1294</v>
      </c>
      <c r="H16" s="266">
        <f t="shared" si="7"/>
        <v>1294</v>
      </c>
      <c r="I16" s="266">
        <f t="shared" si="7"/>
        <v>1294</v>
      </c>
      <c r="J16" s="266">
        <f t="shared" si="7"/>
        <v>1294</v>
      </c>
      <c r="K16" s="266">
        <f t="shared" si="7"/>
        <v>1294</v>
      </c>
      <c r="L16" s="266">
        <f t="shared" si="7"/>
        <v>1294</v>
      </c>
      <c r="M16" s="266">
        <f t="shared" si="7"/>
        <v>1294</v>
      </c>
      <c r="N16" s="266">
        <f t="shared" si="7"/>
        <v>1294</v>
      </c>
      <c r="O16" s="266">
        <f t="shared" si="7"/>
        <v>1294</v>
      </c>
      <c r="P16" s="266">
        <f t="shared" si="4"/>
        <v>15528</v>
      </c>
      <c r="Q16" s="259">
        <f>O16*12</f>
        <v>15528</v>
      </c>
      <c r="R16" s="245"/>
      <c r="S16" s="245"/>
      <c r="T16" s="245"/>
    </row>
    <row r="17" spans="2:20" ht="18.5" x14ac:dyDescent="0.45">
      <c r="B17" s="246" t="s">
        <v>16</v>
      </c>
      <c r="C17" s="245"/>
      <c r="D17" s="249"/>
      <c r="E17" s="249"/>
      <c r="F17" s="249"/>
      <c r="G17" s="249">
        <v>1294</v>
      </c>
      <c r="H17" s="266">
        <f>G17</f>
        <v>1294</v>
      </c>
      <c r="I17" s="266">
        <f t="shared" ref="I17:O17" si="8">H17</f>
        <v>1294</v>
      </c>
      <c r="J17" s="266">
        <f t="shared" si="8"/>
        <v>1294</v>
      </c>
      <c r="K17" s="266">
        <f t="shared" si="8"/>
        <v>1294</v>
      </c>
      <c r="L17" s="266">
        <f t="shared" si="8"/>
        <v>1294</v>
      </c>
      <c r="M17" s="266">
        <f t="shared" si="8"/>
        <v>1294</v>
      </c>
      <c r="N17" s="266">
        <f t="shared" si="8"/>
        <v>1294</v>
      </c>
      <c r="O17" s="266">
        <f t="shared" si="8"/>
        <v>1294</v>
      </c>
      <c r="P17" s="266">
        <f t="shared" si="4"/>
        <v>11646</v>
      </c>
      <c r="Q17" s="259">
        <f>O17*9</f>
        <v>11646</v>
      </c>
      <c r="R17" s="245"/>
      <c r="S17" s="245"/>
      <c r="T17" s="245"/>
    </row>
    <row r="18" spans="2:20" ht="18.5" hidden="1" outlineLevel="1" x14ac:dyDescent="0.45">
      <c r="B18" s="246" t="s">
        <v>17</v>
      </c>
      <c r="C18" s="245"/>
      <c r="D18" s="249"/>
      <c r="E18" s="249"/>
      <c r="F18" s="249"/>
      <c r="G18" s="249"/>
      <c r="H18" s="266"/>
      <c r="I18" s="266"/>
      <c r="J18" s="266"/>
      <c r="K18" s="266"/>
      <c r="L18" s="266"/>
      <c r="M18" s="266"/>
      <c r="N18" s="266"/>
      <c r="O18" s="266"/>
      <c r="P18" s="266">
        <f t="shared" ref="P18:P81" si="9">SUM(D18:O18)</f>
        <v>0</v>
      </c>
      <c r="Q18" s="259"/>
      <c r="R18" s="245"/>
      <c r="S18" s="245"/>
      <c r="T18" s="245"/>
    </row>
    <row r="19" spans="2:20" ht="18.5" hidden="1" outlineLevel="1" x14ac:dyDescent="0.45">
      <c r="B19" s="246" t="s">
        <v>18</v>
      </c>
      <c r="C19" s="245"/>
      <c r="D19" s="249"/>
      <c r="E19" s="249"/>
      <c r="F19" s="249"/>
      <c r="G19" s="249"/>
      <c r="H19" s="249"/>
      <c r="I19" s="249"/>
      <c r="J19" s="249"/>
      <c r="K19" s="249"/>
      <c r="L19" s="249"/>
      <c r="M19" s="249"/>
      <c r="N19" s="249"/>
      <c r="O19" s="249"/>
      <c r="P19" s="266">
        <f t="shared" si="9"/>
        <v>0</v>
      </c>
      <c r="Q19" s="259"/>
      <c r="R19" s="245"/>
      <c r="S19" s="245"/>
      <c r="T19" s="245"/>
    </row>
    <row r="20" spans="2:20" ht="18.5" hidden="1" outlineLevel="1" x14ac:dyDescent="0.45">
      <c r="B20" s="246" t="s">
        <v>19</v>
      </c>
      <c r="C20" s="245"/>
      <c r="D20" s="249"/>
      <c r="E20" s="249"/>
      <c r="F20" s="249"/>
      <c r="G20" s="249"/>
      <c r="H20" s="249"/>
      <c r="I20" s="249"/>
      <c r="J20" s="249"/>
      <c r="K20" s="249"/>
      <c r="L20" s="249"/>
      <c r="M20" s="249"/>
      <c r="N20" s="249"/>
      <c r="O20" s="249"/>
      <c r="P20" s="266">
        <f t="shared" si="9"/>
        <v>0</v>
      </c>
      <c r="Q20" s="259"/>
      <c r="R20" s="245"/>
      <c r="S20" s="245"/>
      <c r="T20" s="245"/>
    </row>
    <row r="21" spans="2:20" ht="18.5" collapsed="1" x14ac:dyDescent="0.45">
      <c r="B21" s="246"/>
      <c r="C21" s="245"/>
      <c r="D21" s="245"/>
      <c r="E21" s="245"/>
      <c r="F21" s="245"/>
      <c r="G21" s="245"/>
      <c r="H21" s="245"/>
      <c r="I21" s="245"/>
      <c r="J21" s="245"/>
      <c r="K21" s="245"/>
      <c r="L21" s="245"/>
      <c r="M21" s="245"/>
      <c r="N21" s="245"/>
      <c r="O21" s="245"/>
      <c r="P21" s="266">
        <f t="shared" si="9"/>
        <v>0</v>
      </c>
      <c r="Q21" s="259"/>
      <c r="R21" s="245"/>
      <c r="S21" s="245"/>
      <c r="T21" s="245"/>
    </row>
    <row r="22" spans="2:20" ht="37" x14ac:dyDescent="0.45">
      <c r="B22" s="239" t="s">
        <v>22</v>
      </c>
      <c r="C22" s="241"/>
      <c r="D22" s="241">
        <f>D23+D27+D31+D35</f>
        <v>0</v>
      </c>
      <c r="E22" s="241">
        <v>0</v>
      </c>
      <c r="F22" s="241">
        <v>0</v>
      </c>
      <c r="G22" s="241">
        <v>0</v>
      </c>
      <c r="H22" s="241">
        <v>0</v>
      </c>
      <c r="I22" s="241">
        <v>0</v>
      </c>
      <c r="J22" s="241">
        <v>0</v>
      </c>
      <c r="K22" s="241">
        <v>0</v>
      </c>
      <c r="L22" s="241">
        <v>0</v>
      </c>
      <c r="M22" s="241">
        <v>0</v>
      </c>
      <c r="N22" s="241">
        <v>0</v>
      </c>
      <c r="O22" s="241">
        <v>0</v>
      </c>
      <c r="P22" s="266"/>
      <c r="Q22" s="259"/>
      <c r="R22" s="245"/>
      <c r="S22" s="245"/>
      <c r="T22" s="245"/>
    </row>
    <row r="23" spans="2:20" ht="18.5" x14ac:dyDescent="0.45">
      <c r="B23" s="255" t="s">
        <v>23</v>
      </c>
      <c r="C23" s="254"/>
      <c r="D23" s="254">
        <f>SUM(D24:D25)</f>
        <v>0</v>
      </c>
      <c r="E23" s="271">
        <f t="shared" ref="E23:O23" si="10">SUM(E24:E25)</f>
        <v>0</v>
      </c>
      <c r="F23" s="271">
        <f t="shared" si="10"/>
        <v>0</v>
      </c>
      <c r="G23" s="271">
        <f t="shared" si="10"/>
        <v>0</v>
      </c>
      <c r="H23" s="271">
        <f t="shared" si="10"/>
        <v>0</v>
      </c>
      <c r="I23" s="271">
        <f t="shared" si="10"/>
        <v>0</v>
      </c>
      <c r="J23" s="271">
        <f t="shared" si="10"/>
        <v>0</v>
      </c>
      <c r="K23" s="271">
        <f t="shared" si="10"/>
        <v>0</v>
      </c>
      <c r="L23" s="271">
        <f t="shared" si="10"/>
        <v>0</v>
      </c>
      <c r="M23" s="271">
        <f t="shared" si="10"/>
        <v>0</v>
      </c>
      <c r="N23" s="271">
        <f t="shared" si="10"/>
        <v>0</v>
      </c>
      <c r="O23" s="271">
        <f t="shared" si="10"/>
        <v>0</v>
      </c>
      <c r="P23" s="266">
        <f t="shared" si="9"/>
        <v>0</v>
      </c>
      <c r="Q23" s="259"/>
      <c r="R23" s="245"/>
      <c r="S23" s="245"/>
      <c r="T23" s="245"/>
    </row>
    <row r="24" spans="2:20" ht="18.5" x14ac:dyDescent="0.45">
      <c r="B24" s="246" t="s">
        <v>24</v>
      </c>
      <c r="C24" s="245"/>
      <c r="D24" s="249"/>
      <c r="E24" s="249"/>
      <c r="F24" s="249"/>
      <c r="G24" s="249"/>
      <c r="H24" s="249"/>
      <c r="I24" s="249"/>
      <c r="J24" s="249"/>
      <c r="K24" s="249"/>
      <c r="L24" s="249"/>
      <c r="M24" s="249"/>
      <c r="N24" s="249"/>
      <c r="O24" s="249"/>
      <c r="P24" s="266">
        <f t="shared" si="9"/>
        <v>0</v>
      </c>
      <c r="Q24" s="259"/>
      <c r="R24" s="245"/>
      <c r="S24" s="245"/>
      <c r="T24" s="245"/>
    </row>
    <row r="25" spans="2:20" ht="18.5" x14ac:dyDescent="0.45">
      <c r="B25" s="246" t="s">
        <v>25</v>
      </c>
      <c r="C25" s="245"/>
      <c r="D25" s="249"/>
      <c r="E25" s="249"/>
      <c r="F25" s="249"/>
      <c r="G25" s="249"/>
      <c r="H25" s="249"/>
      <c r="I25" s="249"/>
      <c r="J25" s="249"/>
      <c r="K25" s="249"/>
      <c r="L25" s="249"/>
      <c r="M25" s="249"/>
      <c r="N25" s="249"/>
      <c r="O25" s="249"/>
      <c r="P25" s="266">
        <f t="shared" si="9"/>
        <v>0</v>
      </c>
      <c r="Q25" s="259"/>
      <c r="R25" s="245"/>
      <c r="S25" s="245"/>
      <c r="T25" s="245"/>
    </row>
    <row r="26" spans="2:20" ht="18.5" x14ac:dyDescent="0.45">
      <c r="B26" s="246"/>
      <c r="C26" s="245"/>
      <c r="D26" s="245"/>
      <c r="E26" s="245"/>
      <c r="F26" s="245"/>
      <c r="G26" s="245"/>
      <c r="H26" s="245"/>
      <c r="I26" s="245"/>
      <c r="J26" s="245"/>
      <c r="K26" s="245"/>
      <c r="L26" s="245"/>
      <c r="M26" s="245"/>
      <c r="N26" s="245"/>
      <c r="O26" s="245"/>
      <c r="P26" s="266">
        <f t="shared" si="9"/>
        <v>0</v>
      </c>
      <c r="Q26" s="259"/>
      <c r="R26" s="245"/>
      <c r="S26" s="245"/>
      <c r="T26" s="245"/>
    </row>
    <row r="27" spans="2:20" ht="37" x14ac:dyDescent="0.45">
      <c r="B27" s="255" t="s">
        <v>26</v>
      </c>
      <c r="C27" s="254"/>
      <c r="D27" s="254">
        <f>SUM(D28:D29)</f>
        <v>0</v>
      </c>
      <c r="E27" s="271">
        <f t="shared" ref="E27:O27" si="11">SUM(E28:E29)</f>
        <v>0</v>
      </c>
      <c r="F27" s="271">
        <f t="shared" si="11"/>
        <v>0</v>
      </c>
      <c r="G27" s="271">
        <f t="shared" si="11"/>
        <v>0</v>
      </c>
      <c r="H27" s="271">
        <f t="shared" si="11"/>
        <v>0</v>
      </c>
      <c r="I27" s="271">
        <f t="shared" si="11"/>
        <v>0</v>
      </c>
      <c r="J27" s="271">
        <f t="shared" si="11"/>
        <v>0</v>
      </c>
      <c r="K27" s="271">
        <f t="shared" si="11"/>
        <v>0</v>
      </c>
      <c r="L27" s="271">
        <f t="shared" si="11"/>
        <v>0</v>
      </c>
      <c r="M27" s="271">
        <f t="shared" si="11"/>
        <v>0</v>
      </c>
      <c r="N27" s="271">
        <f t="shared" si="11"/>
        <v>0</v>
      </c>
      <c r="O27" s="271">
        <f t="shared" si="11"/>
        <v>0</v>
      </c>
      <c r="P27" s="266">
        <f t="shared" si="9"/>
        <v>0</v>
      </c>
      <c r="Q27" s="259"/>
      <c r="R27" s="245"/>
      <c r="S27" s="245"/>
      <c r="T27" s="245"/>
    </row>
    <row r="28" spans="2:20" ht="18.5" x14ac:dyDescent="0.45">
      <c r="B28" s="246" t="s">
        <v>27</v>
      </c>
      <c r="C28" s="245"/>
      <c r="D28" s="249"/>
      <c r="E28" s="249"/>
      <c r="F28" s="249"/>
      <c r="G28" s="249"/>
      <c r="H28" s="249"/>
      <c r="I28" s="249"/>
      <c r="J28" s="249"/>
      <c r="K28" s="249"/>
      <c r="L28" s="249"/>
      <c r="M28" s="249"/>
      <c r="N28" s="249"/>
      <c r="O28" s="249"/>
      <c r="P28" s="266">
        <f t="shared" si="9"/>
        <v>0</v>
      </c>
      <c r="Q28" s="259"/>
      <c r="R28" s="245"/>
      <c r="S28" s="245"/>
      <c r="T28" s="245"/>
    </row>
    <row r="29" spans="2:20" ht="18.5" x14ac:dyDescent="0.45">
      <c r="B29" s="246" t="s">
        <v>28</v>
      </c>
      <c r="C29" s="245"/>
      <c r="D29" s="249"/>
      <c r="E29" s="249"/>
      <c r="F29" s="249"/>
      <c r="G29" s="249"/>
      <c r="H29" s="249"/>
      <c r="I29" s="249"/>
      <c r="J29" s="249"/>
      <c r="K29" s="249"/>
      <c r="L29" s="249"/>
      <c r="M29" s="249"/>
      <c r="N29" s="249"/>
      <c r="O29" s="249"/>
      <c r="P29" s="266">
        <f t="shared" si="9"/>
        <v>0</v>
      </c>
      <c r="Q29" s="259"/>
      <c r="R29" s="245"/>
      <c r="S29" s="245"/>
      <c r="T29" s="245"/>
    </row>
    <row r="30" spans="2:20" ht="18.5" x14ac:dyDescent="0.45">
      <c r="B30" s="246"/>
      <c r="C30" s="253"/>
      <c r="D30" s="253"/>
      <c r="E30" s="253"/>
      <c r="F30" s="253"/>
      <c r="G30" s="253"/>
      <c r="H30" s="253"/>
      <c r="I30" s="253"/>
      <c r="J30" s="253"/>
      <c r="K30" s="253"/>
      <c r="L30" s="253"/>
      <c r="M30" s="253"/>
      <c r="N30" s="253"/>
      <c r="O30" s="253"/>
      <c r="P30" s="266">
        <f t="shared" si="9"/>
        <v>0</v>
      </c>
      <c r="Q30" s="259"/>
      <c r="R30" s="245"/>
      <c r="S30" s="245"/>
      <c r="T30" s="245"/>
    </row>
    <row r="31" spans="2:20" ht="148" x14ac:dyDescent="0.45">
      <c r="B31" s="255" t="s">
        <v>29</v>
      </c>
      <c r="C31" s="254"/>
      <c r="D31" s="254">
        <f>SUM(D32:D33)</f>
        <v>0</v>
      </c>
      <c r="E31" s="271">
        <f t="shared" ref="E31:O31" si="12">SUM(E32:E33)</f>
        <v>0</v>
      </c>
      <c r="F31" s="271">
        <f t="shared" si="12"/>
        <v>0</v>
      </c>
      <c r="G31" s="271">
        <f t="shared" si="12"/>
        <v>1500</v>
      </c>
      <c r="H31" s="271">
        <f t="shared" si="12"/>
        <v>1500</v>
      </c>
      <c r="I31" s="271">
        <f t="shared" si="12"/>
        <v>1500</v>
      </c>
      <c r="J31" s="303">
        <f t="shared" si="12"/>
        <v>1500</v>
      </c>
      <c r="K31" s="303">
        <f t="shared" si="12"/>
        <v>1500</v>
      </c>
      <c r="L31" s="303">
        <f t="shared" si="12"/>
        <v>1500</v>
      </c>
      <c r="M31" s="271">
        <f t="shared" si="12"/>
        <v>1500</v>
      </c>
      <c r="N31" s="271">
        <f t="shared" si="12"/>
        <v>1500</v>
      </c>
      <c r="O31" s="271">
        <f t="shared" si="12"/>
        <v>1500</v>
      </c>
      <c r="P31" s="266">
        <f t="shared" si="9"/>
        <v>13500</v>
      </c>
      <c r="Q31" s="259"/>
      <c r="R31" s="245"/>
      <c r="S31" s="245"/>
      <c r="T31" s="245"/>
    </row>
    <row r="32" spans="2:20" ht="18.5" x14ac:dyDescent="0.45">
      <c r="B32" s="255" t="s">
        <v>278</v>
      </c>
      <c r="C32" s="254"/>
      <c r="D32" s="249"/>
      <c r="E32" s="249"/>
      <c r="F32" s="249"/>
      <c r="G32" s="249">
        <f>cheltuieli!K8/3</f>
        <v>1500</v>
      </c>
      <c r="H32" s="266">
        <f>G32</f>
        <v>1500</v>
      </c>
      <c r="I32" s="266">
        <f>H32</f>
        <v>1500</v>
      </c>
      <c r="J32" s="240">
        <f>cheltuieli!L8/3</f>
        <v>1500</v>
      </c>
      <c r="K32" s="240">
        <f>J32</f>
        <v>1500</v>
      </c>
      <c r="L32" s="240">
        <f>K32</f>
        <v>1500</v>
      </c>
      <c r="M32" s="266">
        <f>cheltuieli!M8/3</f>
        <v>1500</v>
      </c>
      <c r="N32" s="266">
        <f>M32</f>
        <v>1500</v>
      </c>
      <c r="O32" s="266">
        <f>N32</f>
        <v>1500</v>
      </c>
      <c r="P32" s="266">
        <f t="shared" si="9"/>
        <v>13500</v>
      </c>
      <c r="Q32" s="259"/>
      <c r="R32" s="245"/>
      <c r="S32" s="245"/>
      <c r="T32" s="245"/>
    </row>
    <row r="33" spans="2:20" ht="18.5" x14ac:dyDescent="0.45">
      <c r="B33" s="255" t="s">
        <v>30</v>
      </c>
      <c r="C33" s="254"/>
      <c r="D33" s="249"/>
      <c r="E33" s="249"/>
      <c r="F33" s="249"/>
      <c r="G33" s="249"/>
      <c r="H33" s="249"/>
      <c r="I33" s="249"/>
      <c r="J33" s="249"/>
      <c r="K33" s="249"/>
      <c r="L33" s="249"/>
      <c r="M33" s="249"/>
      <c r="N33" s="249"/>
      <c r="O33" s="249"/>
      <c r="P33" s="266">
        <f t="shared" si="9"/>
        <v>0</v>
      </c>
      <c r="Q33" s="259"/>
      <c r="R33" s="245"/>
      <c r="S33" s="245"/>
      <c r="T33" s="245"/>
    </row>
    <row r="34" spans="2:20" ht="18.5" x14ac:dyDescent="0.45">
      <c r="B34" s="252"/>
      <c r="C34" s="253"/>
      <c r="D34" s="253"/>
      <c r="E34" s="253"/>
      <c r="F34" s="253"/>
      <c r="G34" s="253"/>
      <c r="H34" s="253"/>
      <c r="I34" s="253"/>
      <c r="J34" s="253"/>
      <c r="K34" s="253"/>
      <c r="L34" s="253"/>
      <c r="M34" s="253"/>
      <c r="N34" s="253"/>
      <c r="O34" s="253"/>
      <c r="P34" s="266">
        <f t="shared" si="9"/>
        <v>0</v>
      </c>
      <c r="Q34" s="259"/>
      <c r="R34" s="253"/>
      <c r="S34" s="253"/>
      <c r="T34" s="253"/>
    </row>
    <row r="35" spans="2:20" ht="55.5" x14ac:dyDescent="0.45">
      <c r="B35" s="255" t="s">
        <v>279</v>
      </c>
      <c r="C35" s="254"/>
      <c r="D35" s="271">
        <v>0</v>
      </c>
      <c r="E35" s="271">
        <v>0</v>
      </c>
      <c r="F35" s="271">
        <f>cheltuieli!J10</f>
        <v>3000</v>
      </c>
      <c r="G35" s="271">
        <v>0</v>
      </c>
      <c r="H35" s="271">
        <v>0</v>
      </c>
      <c r="I35" s="271">
        <v>0</v>
      </c>
      <c r="J35" s="271">
        <v>0</v>
      </c>
      <c r="K35" s="271">
        <v>0</v>
      </c>
      <c r="L35" s="271">
        <v>0</v>
      </c>
      <c r="M35" s="271">
        <v>0</v>
      </c>
      <c r="N35" s="271">
        <v>0</v>
      </c>
      <c r="O35" s="271">
        <v>0</v>
      </c>
      <c r="P35" s="266">
        <f t="shared" si="9"/>
        <v>3000</v>
      </c>
      <c r="Q35" s="259"/>
      <c r="R35" s="245"/>
      <c r="S35" s="245"/>
      <c r="T35" s="245"/>
    </row>
    <row r="36" spans="2:20" ht="18.5" x14ac:dyDescent="0.45">
      <c r="B36" s="246"/>
      <c r="C36" s="245"/>
      <c r="D36" s="245"/>
      <c r="E36" s="245"/>
      <c r="F36" s="245"/>
      <c r="G36" s="245"/>
      <c r="H36" s="245"/>
      <c r="I36" s="245"/>
      <c r="J36" s="245"/>
      <c r="K36" s="245"/>
      <c r="L36" s="245"/>
      <c r="M36" s="245"/>
      <c r="N36" s="245"/>
      <c r="O36" s="245"/>
      <c r="P36" s="266">
        <f t="shared" si="9"/>
        <v>0</v>
      </c>
      <c r="Q36" s="259"/>
      <c r="R36" s="245"/>
      <c r="S36" s="245"/>
      <c r="T36" s="245"/>
    </row>
    <row r="37" spans="2:20" ht="74" x14ac:dyDescent="0.45">
      <c r="B37" s="250" t="s">
        <v>31</v>
      </c>
      <c r="C37" s="251"/>
      <c r="D37" s="251">
        <f>SUM(D38:D41)</f>
        <v>2125</v>
      </c>
      <c r="E37" s="267">
        <f t="shared" ref="E37:O37" si="13">SUM(E38:E41)</f>
        <v>3625</v>
      </c>
      <c r="F37" s="267">
        <f t="shared" si="13"/>
        <v>625</v>
      </c>
      <c r="G37" s="267">
        <f t="shared" si="13"/>
        <v>625</v>
      </c>
      <c r="H37" s="267">
        <f t="shared" si="13"/>
        <v>625</v>
      </c>
      <c r="I37" s="267">
        <f t="shared" si="13"/>
        <v>625</v>
      </c>
      <c r="J37" s="267">
        <f t="shared" si="13"/>
        <v>625</v>
      </c>
      <c r="K37" s="267">
        <f t="shared" si="13"/>
        <v>625</v>
      </c>
      <c r="L37" s="267">
        <f t="shared" si="13"/>
        <v>625</v>
      </c>
      <c r="M37" s="267">
        <f t="shared" si="13"/>
        <v>625</v>
      </c>
      <c r="N37" s="267">
        <f t="shared" si="13"/>
        <v>625</v>
      </c>
      <c r="O37" s="267">
        <f t="shared" si="13"/>
        <v>625</v>
      </c>
      <c r="P37" s="266">
        <f t="shared" si="9"/>
        <v>12000</v>
      </c>
      <c r="Q37" s="259"/>
      <c r="R37" s="245"/>
      <c r="S37" s="245"/>
      <c r="T37" s="245"/>
    </row>
    <row r="38" spans="2:20" ht="18.5" x14ac:dyDescent="0.45">
      <c r="B38" s="252" t="s">
        <v>32</v>
      </c>
      <c r="C38" s="253"/>
      <c r="D38" s="266">
        <v>625</v>
      </c>
      <c r="E38" s="266">
        <f>D38</f>
        <v>625</v>
      </c>
      <c r="F38" s="266">
        <f t="shared" ref="F38:O38" si="14">E38</f>
        <v>625</v>
      </c>
      <c r="G38" s="266">
        <f t="shared" si="14"/>
        <v>625</v>
      </c>
      <c r="H38" s="266">
        <f t="shared" si="14"/>
        <v>625</v>
      </c>
      <c r="I38" s="266">
        <f t="shared" si="14"/>
        <v>625</v>
      </c>
      <c r="J38" s="266">
        <f t="shared" si="14"/>
        <v>625</v>
      </c>
      <c r="K38" s="266">
        <f t="shared" si="14"/>
        <v>625</v>
      </c>
      <c r="L38" s="266">
        <f t="shared" si="14"/>
        <v>625</v>
      </c>
      <c r="M38" s="266">
        <f t="shared" si="14"/>
        <v>625</v>
      </c>
      <c r="N38" s="266">
        <f t="shared" si="14"/>
        <v>625</v>
      </c>
      <c r="O38" s="266">
        <f t="shared" si="14"/>
        <v>625</v>
      </c>
      <c r="P38" s="266">
        <f t="shared" si="9"/>
        <v>7500</v>
      </c>
      <c r="Q38" s="259"/>
      <c r="R38" s="245"/>
      <c r="S38" s="245"/>
      <c r="T38" s="245"/>
    </row>
    <row r="39" spans="2:20" ht="18.5" x14ac:dyDescent="0.45">
      <c r="B39" s="252" t="s">
        <v>33</v>
      </c>
      <c r="C39" s="253"/>
      <c r="D39" s="266">
        <f>investitia!C52</f>
        <v>1500</v>
      </c>
      <c r="E39" s="266"/>
      <c r="F39" s="266"/>
      <c r="G39" s="266"/>
      <c r="H39" s="266"/>
      <c r="I39" s="266"/>
      <c r="J39" s="266"/>
      <c r="K39" s="266"/>
      <c r="L39" s="266"/>
      <c r="M39" s="266"/>
      <c r="N39" s="266"/>
      <c r="O39" s="266"/>
      <c r="P39" s="266">
        <f t="shared" si="9"/>
        <v>1500</v>
      </c>
      <c r="Q39" s="259"/>
      <c r="R39" s="245"/>
      <c r="S39" s="245"/>
      <c r="T39" s="245"/>
    </row>
    <row r="40" spans="2:20" ht="37" x14ac:dyDescent="0.45">
      <c r="B40" s="252" t="s">
        <v>271</v>
      </c>
      <c r="C40" s="253"/>
      <c r="D40" s="266"/>
      <c r="E40" s="266">
        <f>investitia!C53+investitia!C54</f>
        <v>3000</v>
      </c>
      <c r="F40" s="266"/>
      <c r="G40" s="266"/>
      <c r="H40" s="266"/>
      <c r="I40" s="266"/>
      <c r="J40" s="266"/>
      <c r="K40" s="266"/>
      <c r="L40" s="266"/>
      <c r="M40" s="266"/>
      <c r="N40" s="266"/>
      <c r="O40" s="266"/>
      <c r="P40" s="266">
        <f>SUM(E40:O40)</f>
        <v>3000</v>
      </c>
      <c r="Q40" s="259"/>
      <c r="R40" s="245"/>
      <c r="S40" s="245"/>
      <c r="T40" s="245"/>
    </row>
    <row r="41" spans="2:20" ht="18.5" x14ac:dyDescent="0.45">
      <c r="B41" s="252"/>
      <c r="C41" s="253"/>
      <c r="D41" s="249"/>
      <c r="E41" s="249"/>
      <c r="F41" s="249"/>
      <c r="G41" s="249"/>
      <c r="H41" s="249"/>
      <c r="I41" s="249"/>
      <c r="J41" s="249"/>
      <c r="K41" s="249"/>
      <c r="L41" s="249"/>
      <c r="M41" s="249"/>
      <c r="N41" s="249"/>
      <c r="O41" s="249"/>
      <c r="P41" s="266">
        <f t="shared" si="9"/>
        <v>0</v>
      </c>
      <c r="Q41" s="259"/>
      <c r="R41" s="245"/>
      <c r="S41" s="245"/>
      <c r="T41" s="245"/>
    </row>
    <row r="42" spans="2:20" ht="18.5" x14ac:dyDescent="0.45">
      <c r="B42" s="252"/>
      <c r="C42" s="253"/>
      <c r="D42" s="253"/>
      <c r="E42" s="253"/>
      <c r="F42" s="253"/>
      <c r="G42" s="253"/>
      <c r="H42" s="253"/>
      <c r="I42" s="253"/>
      <c r="J42" s="253"/>
      <c r="K42" s="253"/>
      <c r="L42" s="253"/>
      <c r="M42" s="253"/>
      <c r="N42" s="253"/>
      <c r="O42" s="253"/>
      <c r="P42" s="266">
        <f t="shared" si="9"/>
        <v>0</v>
      </c>
      <c r="Q42" s="259"/>
      <c r="R42" s="245"/>
      <c r="S42" s="245"/>
      <c r="T42" s="245"/>
    </row>
    <row r="43" spans="2:20" ht="129.5" x14ac:dyDescent="0.45">
      <c r="B43" s="250" t="s">
        <v>34</v>
      </c>
      <c r="C43" s="251"/>
      <c r="D43" s="251">
        <f>SUM(D44:D49)</f>
        <v>0</v>
      </c>
      <c r="E43" s="267">
        <f t="shared" ref="E43:O43" si="15">SUM(E44:E49)</f>
        <v>94650</v>
      </c>
      <c r="F43" s="267">
        <f t="shared" si="15"/>
        <v>0</v>
      </c>
      <c r="G43" s="237">
        <f t="shared" si="15"/>
        <v>1512</v>
      </c>
      <c r="H43" s="237">
        <f t="shared" si="15"/>
        <v>1512</v>
      </c>
      <c r="I43" s="237">
        <f t="shared" si="15"/>
        <v>1512</v>
      </c>
      <c r="J43" s="237">
        <f t="shared" si="15"/>
        <v>2293.1999999999998</v>
      </c>
      <c r="K43" s="237">
        <f t="shared" si="15"/>
        <v>2293.1999999999998</v>
      </c>
      <c r="L43" s="237">
        <f t="shared" si="15"/>
        <v>2293.1999999999998</v>
      </c>
      <c r="M43" s="237">
        <f t="shared" si="15"/>
        <v>1512</v>
      </c>
      <c r="N43" s="237">
        <f t="shared" si="15"/>
        <v>1512</v>
      </c>
      <c r="O43" s="237">
        <f t="shared" si="15"/>
        <v>1512</v>
      </c>
      <c r="P43" s="240">
        <f t="shared" si="9"/>
        <v>110601.59999999999</v>
      </c>
      <c r="Q43" s="259"/>
      <c r="R43" s="245"/>
      <c r="S43" s="245"/>
      <c r="T43" s="245"/>
    </row>
    <row r="44" spans="2:20" ht="37" x14ac:dyDescent="0.45">
      <c r="B44" s="252" t="s">
        <v>319</v>
      </c>
      <c r="C44" s="253"/>
      <c r="D44" s="249">
        <v>0</v>
      </c>
      <c r="E44" s="249">
        <f>investitia!E5</f>
        <v>87450</v>
      </c>
      <c r="F44" s="249"/>
      <c r="G44" s="249"/>
      <c r="H44" s="249"/>
      <c r="I44" s="249"/>
      <c r="J44" s="249"/>
      <c r="K44" s="249"/>
      <c r="L44" s="249"/>
      <c r="M44" s="249"/>
      <c r="N44" s="249"/>
      <c r="O44" s="249"/>
      <c r="P44" s="266">
        <f t="shared" si="9"/>
        <v>87450</v>
      </c>
      <c r="Q44" s="259"/>
      <c r="R44" s="245"/>
      <c r="S44" s="245"/>
      <c r="T44" s="245"/>
    </row>
    <row r="45" spans="2:20" ht="18.5" x14ac:dyDescent="0.45">
      <c r="B45" s="252" t="s">
        <v>288</v>
      </c>
      <c r="C45" s="253"/>
      <c r="D45" s="249">
        <v>0</v>
      </c>
      <c r="E45" s="249">
        <f>investitia!E17</f>
        <v>3000</v>
      </c>
      <c r="F45" s="249"/>
      <c r="G45" s="249"/>
      <c r="H45" s="249"/>
      <c r="I45" s="249"/>
      <c r="J45" s="249"/>
      <c r="K45" s="249"/>
      <c r="L45" s="249"/>
      <c r="M45" s="249"/>
      <c r="N45" s="249"/>
      <c r="O45" s="249"/>
      <c r="P45" s="266">
        <f t="shared" si="9"/>
        <v>3000</v>
      </c>
      <c r="Q45" s="259"/>
      <c r="R45" s="245"/>
      <c r="S45" s="245"/>
      <c r="T45" s="245"/>
    </row>
    <row r="46" spans="2:20" s="202" customFormat="1" ht="55.5" x14ac:dyDescent="0.45">
      <c r="B46" s="269" t="s">
        <v>289</v>
      </c>
      <c r="C46" s="270"/>
      <c r="D46" s="266"/>
      <c r="E46" s="249">
        <f>investitia!E11+investitia!E25</f>
        <v>3000</v>
      </c>
      <c r="F46" s="266"/>
      <c r="G46" s="266"/>
      <c r="H46" s="266"/>
      <c r="I46" s="266"/>
      <c r="J46" s="266"/>
      <c r="K46" s="266"/>
      <c r="L46" s="266"/>
      <c r="M46" s="266"/>
      <c r="N46" s="266"/>
      <c r="O46" s="266"/>
      <c r="P46" s="266">
        <f t="shared" si="9"/>
        <v>3000</v>
      </c>
      <c r="Q46" s="276"/>
      <c r="R46" s="263"/>
      <c r="S46" s="263"/>
      <c r="T46" s="263"/>
    </row>
    <row r="47" spans="2:20" ht="18.5" x14ac:dyDescent="0.45">
      <c r="B47" s="252" t="s">
        <v>317</v>
      </c>
      <c r="C47" s="253"/>
      <c r="D47" s="249"/>
      <c r="E47" s="240"/>
      <c r="F47" s="266"/>
      <c r="G47" s="240">
        <f>cheltuieli!K5/3</f>
        <v>1260</v>
      </c>
      <c r="H47" s="240">
        <f>G47</f>
        <v>1260</v>
      </c>
      <c r="I47" s="240">
        <f>H47</f>
        <v>1260</v>
      </c>
      <c r="J47" s="240">
        <f>cheltuieli!L5/3</f>
        <v>1911</v>
      </c>
      <c r="K47" s="240">
        <f>J47</f>
        <v>1911</v>
      </c>
      <c r="L47" s="240">
        <f>K47</f>
        <v>1911</v>
      </c>
      <c r="M47" s="240">
        <f>cheltuieli!M5/3</f>
        <v>1260</v>
      </c>
      <c r="N47" s="240">
        <f>M47</f>
        <v>1260</v>
      </c>
      <c r="O47" s="240">
        <f>N47</f>
        <v>1260</v>
      </c>
      <c r="P47" s="266">
        <f t="shared" si="9"/>
        <v>13293</v>
      </c>
      <c r="Q47" s="259"/>
      <c r="R47" s="245"/>
      <c r="S47" s="245"/>
      <c r="T47" s="245"/>
    </row>
    <row r="48" spans="2:20" ht="18.5" x14ac:dyDescent="0.45">
      <c r="B48" s="252" t="s">
        <v>318</v>
      </c>
      <c r="C48" s="253"/>
      <c r="D48" s="249"/>
      <c r="E48" s="240"/>
      <c r="F48" s="266"/>
      <c r="G48" s="240">
        <f>cheltuieli!K6/3</f>
        <v>252</v>
      </c>
      <c r="H48" s="240">
        <f>G48</f>
        <v>252</v>
      </c>
      <c r="I48" s="240">
        <f>H48</f>
        <v>252</v>
      </c>
      <c r="J48" s="240">
        <f>cheltuieli!L6/3</f>
        <v>382.20000000000005</v>
      </c>
      <c r="K48" s="240">
        <f>J48</f>
        <v>382.20000000000005</v>
      </c>
      <c r="L48" s="240">
        <f>K48</f>
        <v>382.20000000000005</v>
      </c>
      <c r="M48" s="240">
        <f>cheltuieli!M6/3</f>
        <v>252</v>
      </c>
      <c r="N48" s="240">
        <f>M48</f>
        <v>252</v>
      </c>
      <c r="O48" s="240">
        <f>N48</f>
        <v>252</v>
      </c>
      <c r="P48" s="240">
        <f t="shared" si="9"/>
        <v>2658.6000000000004</v>
      </c>
      <c r="Q48" s="259"/>
      <c r="R48" s="245"/>
      <c r="S48" s="245"/>
      <c r="T48" s="245"/>
    </row>
    <row r="49" spans="2:20" ht="18.5" x14ac:dyDescent="0.45">
      <c r="B49" s="252" t="s">
        <v>270</v>
      </c>
      <c r="C49" s="253"/>
      <c r="D49" s="249"/>
      <c r="E49" s="249">
        <f>investitia!E40</f>
        <v>1200</v>
      </c>
      <c r="F49" s="249"/>
      <c r="G49" s="249"/>
      <c r="H49" s="249"/>
      <c r="I49" s="249"/>
      <c r="J49" s="249"/>
      <c r="K49" s="249"/>
      <c r="L49" s="249"/>
      <c r="M49" s="249"/>
      <c r="N49" s="249"/>
      <c r="O49" s="249"/>
      <c r="P49" s="266">
        <f t="shared" si="9"/>
        <v>1200</v>
      </c>
      <c r="Q49" s="259"/>
      <c r="R49" s="245"/>
      <c r="S49" s="245"/>
      <c r="T49" s="245"/>
    </row>
    <row r="50" spans="2:20" ht="18.5" x14ac:dyDescent="0.45">
      <c r="B50" s="246"/>
      <c r="C50" s="245"/>
      <c r="D50" s="245"/>
      <c r="E50" s="245"/>
      <c r="F50" s="245"/>
      <c r="G50" s="245"/>
      <c r="H50" s="245"/>
      <c r="I50" s="245"/>
      <c r="J50" s="245"/>
      <c r="K50" s="245"/>
      <c r="L50" s="245"/>
      <c r="M50" s="245"/>
      <c r="N50" s="245"/>
      <c r="O50" s="245"/>
      <c r="P50" s="266">
        <f t="shared" si="9"/>
        <v>0</v>
      </c>
      <c r="Q50" s="259"/>
      <c r="R50" s="245"/>
      <c r="S50" s="245"/>
      <c r="T50" s="245"/>
    </row>
    <row r="51" spans="2:20" ht="92.5" x14ac:dyDescent="0.45">
      <c r="B51" s="250" t="s">
        <v>35</v>
      </c>
      <c r="C51" s="251"/>
      <c r="D51" s="251">
        <f>SUM(D52:D56)</f>
        <v>0</v>
      </c>
      <c r="E51" s="267">
        <f t="shared" ref="E51:O51" si="16">SUM(E52:E56)</f>
        <v>0</v>
      </c>
      <c r="F51" s="267">
        <f t="shared" si="16"/>
        <v>0</v>
      </c>
      <c r="G51" s="267">
        <f t="shared" si="16"/>
        <v>0</v>
      </c>
      <c r="H51" s="267">
        <f t="shared" si="16"/>
        <v>0</v>
      </c>
      <c r="I51" s="267">
        <f t="shared" si="16"/>
        <v>0</v>
      </c>
      <c r="J51" s="267">
        <f t="shared" si="16"/>
        <v>0</v>
      </c>
      <c r="K51" s="267">
        <f t="shared" si="16"/>
        <v>0</v>
      </c>
      <c r="L51" s="267">
        <f t="shared" si="16"/>
        <v>0</v>
      </c>
      <c r="M51" s="267">
        <f t="shared" si="16"/>
        <v>0</v>
      </c>
      <c r="N51" s="267">
        <f t="shared" si="16"/>
        <v>0</v>
      </c>
      <c r="O51" s="267">
        <f t="shared" si="16"/>
        <v>0</v>
      </c>
      <c r="P51" s="266">
        <f t="shared" si="9"/>
        <v>0</v>
      </c>
      <c r="Q51" s="259"/>
      <c r="R51" s="245"/>
      <c r="S51" s="245"/>
      <c r="T51" s="245"/>
    </row>
    <row r="52" spans="2:20" ht="18.5" x14ac:dyDescent="0.45">
      <c r="B52" s="252" t="s">
        <v>36</v>
      </c>
      <c r="C52" s="253"/>
      <c r="D52" s="249"/>
      <c r="E52" s="249"/>
      <c r="F52" s="249">
        <f>cheltuieli!J20</f>
        <v>0</v>
      </c>
      <c r="G52" s="249">
        <f>cheltuieli!K20/3</f>
        <v>0</v>
      </c>
      <c r="H52" s="266">
        <f>G52</f>
        <v>0</v>
      </c>
      <c r="I52" s="266">
        <f>H52</f>
        <v>0</v>
      </c>
      <c r="J52" s="266">
        <f t="shared" ref="J52:O52" si="17">I52</f>
        <v>0</v>
      </c>
      <c r="K52" s="266">
        <f t="shared" si="17"/>
        <v>0</v>
      </c>
      <c r="L52" s="266">
        <f t="shared" si="17"/>
        <v>0</v>
      </c>
      <c r="M52" s="266">
        <f t="shared" si="17"/>
        <v>0</v>
      </c>
      <c r="N52" s="266">
        <f t="shared" si="17"/>
        <v>0</v>
      </c>
      <c r="O52" s="266">
        <f t="shared" si="17"/>
        <v>0</v>
      </c>
      <c r="P52" s="266">
        <f t="shared" si="9"/>
        <v>0</v>
      </c>
      <c r="Q52" s="259"/>
      <c r="R52" s="245"/>
      <c r="S52" s="245"/>
      <c r="T52" s="245"/>
    </row>
    <row r="53" spans="2:20" ht="18.5" x14ac:dyDescent="0.45">
      <c r="B53" s="252" t="s">
        <v>37</v>
      </c>
      <c r="C53" s="253"/>
      <c r="D53" s="249"/>
      <c r="E53" s="249"/>
      <c r="F53" s="249"/>
      <c r="G53" s="249"/>
      <c r="H53" s="249"/>
      <c r="I53" s="249"/>
      <c r="J53" s="249"/>
      <c r="K53" s="249"/>
      <c r="L53" s="249"/>
      <c r="M53" s="249"/>
      <c r="N53" s="249"/>
      <c r="O53" s="249"/>
      <c r="P53" s="266">
        <f t="shared" si="9"/>
        <v>0</v>
      </c>
      <c r="Q53" s="259"/>
      <c r="R53" s="245"/>
      <c r="S53" s="245"/>
      <c r="T53" s="245"/>
    </row>
    <row r="54" spans="2:20" ht="18.5" x14ac:dyDescent="0.45">
      <c r="B54" s="252" t="s">
        <v>38</v>
      </c>
      <c r="C54" s="253"/>
      <c r="D54" s="249"/>
      <c r="E54" s="249"/>
      <c r="F54" s="249"/>
      <c r="G54" s="249"/>
      <c r="H54" s="249"/>
      <c r="I54" s="249"/>
      <c r="J54" s="249"/>
      <c r="K54" s="249"/>
      <c r="L54" s="249"/>
      <c r="M54" s="249"/>
      <c r="N54" s="249"/>
      <c r="O54" s="249"/>
      <c r="P54" s="266">
        <f t="shared" si="9"/>
        <v>0</v>
      </c>
      <c r="Q54" s="259"/>
      <c r="R54" s="245"/>
      <c r="S54" s="245"/>
      <c r="T54" s="245"/>
    </row>
    <row r="55" spans="2:20" ht="18.5" x14ac:dyDescent="0.45">
      <c r="B55" s="252" t="s">
        <v>39</v>
      </c>
      <c r="C55" s="253"/>
      <c r="D55" s="249"/>
      <c r="E55" s="249"/>
      <c r="F55" s="249"/>
      <c r="G55" s="249"/>
      <c r="H55" s="249"/>
      <c r="I55" s="249"/>
      <c r="J55" s="249"/>
      <c r="K55" s="249"/>
      <c r="L55" s="249"/>
      <c r="M55" s="249"/>
      <c r="N55" s="249"/>
      <c r="O55" s="249"/>
      <c r="P55" s="266">
        <f t="shared" si="9"/>
        <v>0</v>
      </c>
      <c r="Q55" s="259"/>
      <c r="R55" s="245"/>
      <c r="S55" s="245"/>
      <c r="T55" s="245"/>
    </row>
    <row r="56" spans="2:20" ht="18.5" x14ac:dyDescent="0.45">
      <c r="B56" s="252" t="s">
        <v>40</v>
      </c>
      <c r="C56" s="253"/>
      <c r="D56" s="249"/>
      <c r="E56" s="249"/>
      <c r="F56" s="249"/>
      <c r="G56" s="249"/>
      <c r="H56" s="249"/>
      <c r="I56" s="249"/>
      <c r="J56" s="249"/>
      <c r="K56" s="249"/>
      <c r="L56" s="249"/>
      <c r="M56" s="249"/>
      <c r="N56" s="249"/>
      <c r="O56" s="249"/>
      <c r="P56" s="266">
        <f t="shared" si="9"/>
        <v>0</v>
      </c>
      <c r="Q56" s="259"/>
      <c r="R56" s="245"/>
      <c r="S56" s="245"/>
      <c r="T56" s="245"/>
    </row>
    <row r="57" spans="2:20" ht="18.5" x14ac:dyDescent="0.45">
      <c r="B57" s="246"/>
      <c r="C57" s="245"/>
      <c r="D57" s="245"/>
      <c r="E57" s="245"/>
      <c r="F57" s="245"/>
      <c r="G57" s="245"/>
      <c r="H57" s="245"/>
      <c r="I57" s="245"/>
      <c r="J57" s="245"/>
      <c r="K57" s="245"/>
      <c r="L57" s="245"/>
      <c r="M57" s="245"/>
      <c r="N57" s="245"/>
      <c r="O57" s="245"/>
      <c r="P57" s="266">
        <f t="shared" si="9"/>
        <v>0</v>
      </c>
      <c r="Q57" s="259"/>
      <c r="R57" s="245"/>
      <c r="S57" s="245"/>
      <c r="T57" s="245"/>
    </row>
    <row r="58" spans="2:20" ht="129.5" x14ac:dyDescent="0.45">
      <c r="B58" s="250" t="s">
        <v>41</v>
      </c>
      <c r="C58" s="253"/>
      <c r="D58" s="251">
        <f>SUM(D59:D62)</f>
        <v>0</v>
      </c>
      <c r="E58" s="267">
        <f t="shared" ref="E58:O58" si="18">SUM(E59:E62)</f>
        <v>0</v>
      </c>
      <c r="F58" s="267">
        <f t="shared" si="18"/>
        <v>0</v>
      </c>
      <c r="G58" s="267">
        <f t="shared" si="18"/>
        <v>0</v>
      </c>
      <c r="H58" s="267">
        <f t="shared" si="18"/>
        <v>0</v>
      </c>
      <c r="I58" s="267">
        <f t="shared" si="18"/>
        <v>0</v>
      </c>
      <c r="J58" s="267">
        <f t="shared" si="18"/>
        <v>0</v>
      </c>
      <c r="K58" s="267">
        <f t="shared" si="18"/>
        <v>0</v>
      </c>
      <c r="L58" s="267">
        <f t="shared" si="18"/>
        <v>0</v>
      </c>
      <c r="M58" s="267">
        <f t="shared" si="18"/>
        <v>0</v>
      </c>
      <c r="N58" s="267">
        <f t="shared" si="18"/>
        <v>0</v>
      </c>
      <c r="O58" s="267">
        <f t="shared" si="18"/>
        <v>0</v>
      </c>
      <c r="P58" s="266">
        <f t="shared" si="9"/>
        <v>0</v>
      </c>
      <c r="Q58" s="259"/>
      <c r="R58" s="245"/>
      <c r="S58" s="245"/>
      <c r="T58" s="245"/>
    </row>
    <row r="59" spans="2:20" ht="18.5" x14ac:dyDescent="0.45">
      <c r="B59" s="252" t="s">
        <v>42</v>
      </c>
      <c r="C59" s="253"/>
      <c r="D59" s="249"/>
      <c r="E59" s="249"/>
      <c r="F59" s="249"/>
      <c r="G59" s="249"/>
      <c r="H59" s="249"/>
      <c r="I59" s="249"/>
      <c r="J59" s="249"/>
      <c r="K59" s="249"/>
      <c r="L59" s="249"/>
      <c r="M59" s="249"/>
      <c r="N59" s="249"/>
      <c r="O59" s="249"/>
      <c r="P59" s="266">
        <f t="shared" si="9"/>
        <v>0</v>
      </c>
      <c r="Q59" s="259"/>
      <c r="R59" s="245"/>
      <c r="S59" s="245"/>
      <c r="T59" s="245"/>
    </row>
    <row r="60" spans="2:20" ht="18.5" x14ac:dyDescent="0.45">
      <c r="B60" s="252" t="s">
        <v>43</v>
      </c>
      <c r="C60" s="253"/>
      <c r="D60" s="249"/>
      <c r="E60" s="249"/>
      <c r="F60" s="249"/>
      <c r="G60" s="249"/>
      <c r="H60" s="249"/>
      <c r="I60" s="249"/>
      <c r="J60" s="249"/>
      <c r="K60" s="249"/>
      <c r="L60" s="249"/>
      <c r="M60" s="249"/>
      <c r="N60" s="249"/>
      <c r="O60" s="249"/>
      <c r="P60" s="266">
        <f t="shared" si="9"/>
        <v>0</v>
      </c>
      <c r="Q60" s="259"/>
      <c r="R60" s="245"/>
      <c r="S60" s="245"/>
      <c r="T60" s="245"/>
    </row>
    <row r="61" spans="2:20" ht="18.5" x14ac:dyDescent="0.45">
      <c r="B61" s="252" t="s">
        <v>262</v>
      </c>
      <c r="C61" s="253"/>
      <c r="D61" s="249"/>
      <c r="E61" s="249"/>
      <c r="F61" s="249"/>
      <c r="G61" s="249"/>
      <c r="H61" s="249"/>
      <c r="I61" s="249"/>
      <c r="J61" s="249"/>
      <c r="K61" s="249"/>
      <c r="L61" s="249"/>
      <c r="M61" s="249"/>
      <c r="N61" s="249"/>
      <c r="O61" s="249"/>
      <c r="P61" s="266">
        <f t="shared" si="9"/>
        <v>0</v>
      </c>
      <c r="Q61" s="259"/>
      <c r="R61" s="245"/>
      <c r="S61" s="245"/>
      <c r="T61" s="245"/>
    </row>
    <row r="62" spans="2:20" ht="18.5" x14ac:dyDescent="0.45">
      <c r="B62" s="252" t="s">
        <v>44</v>
      </c>
      <c r="C62" s="253"/>
      <c r="D62" s="249"/>
      <c r="E62" s="249"/>
      <c r="F62" s="249"/>
      <c r="G62" s="249"/>
      <c r="H62" s="249"/>
      <c r="I62" s="249"/>
      <c r="J62" s="249"/>
      <c r="K62" s="249"/>
      <c r="L62" s="249"/>
      <c r="M62" s="249"/>
      <c r="N62" s="249"/>
      <c r="O62" s="249"/>
      <c r="P62" s="266">
        <f t="shared" si="9"/>
        <v>0</v>
      </c>
      <c r="Q62" s="259"/>
      <c r="R62" s="245"/>
      <c r="S62" s="245"/>
      <c r="T62" s="245"/>
    </row>
    <row r="63" spans="2:20" ht="18.5" x14ac:dyDescent="0.45">
      <c r="B63" s="246"/>
      <c r="C63" s="253"/>
      <c r="D63" s="245"/>
      <c r="E63" s="245"/>
      <c r="F63" s="245"/>
      <c r="G63" s="245"/>
      <c r="H63" s="245"/>
      <c r="I63" s="245"/>
      <c r="J63" s="245"/>
      <c r="K63" s="245"/>
      <c r="L63" s="245"/>
      <c r="M63" s="245"/>
      <c r="N63" s="245"/>
      <c r="O63" s="245"/>
      <c r="P63" s="266">
        <f t="shared" si="9"/>
        <v>0</v>
      </c>
      <c r="Q63" s="259"/>
      <c r="R63" s="245"/>
      <c r="S63" s="245"/>
      <c r="T63" s="245"/>
    </row>
    <row r="64" spans="2:20" ht="37" x14ac:dyDescent="0.45">
      <c r="B64" s="250" t="s">
        <v>45</v>
      </c>
      <c r="C64" s="253"/>
      <c r="D64" s="251">
        <f>SUM(D65:D68)</f>
        <v>0</v>
      </c>
      <c r="E64" s="267">
        <f t="shared" ref="E64:O64" si="19">SUM(E65:E68)</f>
        <v>0</v>
      </c>
      <c r="F64" s="267">
        <f t="shared" si="19"/>
        <v>200</v>
      </c>
      <c r="G64" s="267">
        <f t="shared" si="19"/>
        <v>200</v>
      </c>
      <c r="H64" s="267">
        <f t="shared" si="19"/>
        <v>200</v>
      </c>
      <c r="I64" s="267">
        <f t="shared" si="19"/>
        <v>200</v>
      </c>
      <c r="J64" s="267">
        <f t="shared" si="19"/>
        <v>200</v>
      </c>
      <c r="K64" s="267">
        <f t="shared" si="19"/>
        <v>200</v>
      </c>
      <c r="L64" s="267">
        <f t="shared" si="19"/>
        <v>200</v>
      </c>
      <c r="M64" s="267">
        <f t="shared" si="19"/>
        <v>200</v>
      </c>
      <c r="N64" s="267">
        <f t="shared" si="19"/>
        <v>200</v>
      </c>
      <c r="O64" s="267">
        <f t="shared" si="19"/>
        <v>200</v>
      </c>
      <c r="P64" s="266">
        <f t="shared" si="9"/>
        <v>2000</v>
      </c>
      <c r="Q64" s="259"/>
      <c r="R64" s="245"/>
      <c r="S64" s="245"/>
      <c r="T64" s="245"/>
    </row>
    <row r="65" spans="2:20" ht="18.5" x14ac:dyDescent="0.45">
      <c r="B65" s="252" t="s">
        <v>46</v>
      </c>
      <c r="C65" s="253"/>
      <c r="D65" s="249"/>
      <c r="E65" s="249"/>
      <c r="F65" s="249">
        <v>100</v>
      </c>
      <c r="G65" s="266">
        <v>100</v>
      </c>
      <c r="H65" s="266">
        <v>100</v>
      </c>
      <c r="I65" s="266">
        <v>100</v>
      </c>
      <c r="J65" s="266">
        <v>100</v>
      </c>
      <c r="K65" s="266">
        <v>100</v>
      </c>
      <c r="L65" s="266">
        <v>100</v>
      </c>
      <c r="M65" s="266">
        <v>100</v>
      </c>
      <c r="N65" s="266">
        <v>100</v>
      </c>
      <c r="O65" s="266">
        <v>100</v>
      </c>
      <c r="P65" s="266">
        <f t="shared" si="9"/>
        <v>1000</v>
      </c>
      <c r="Q65" s="259"/>
      <c r="R65" s="245"/>
      <c r="S65" s="245"/>
      <c r="T65" s="245"/>
    </row>
    <row r="66" spans="2:20" ht="18.5" x14ac:dyDescent="0.45">
      <c r="B66" s="252" t="s">
        <v>47</v>
      </c>
      <c r="C66" s="253"/>
      <c r="D66" s="249"/>
      <c r="E66" s="249"/>
      <c r="F66" s="249"/>
      <c r="G66" s="249"/>
      <c r="H66" s="249"/>
      <c r="I66" s="249"/>
      <c r="J66" s="249"/>
      <c r="K66" s="249"/>
      <c r="L66" s="249"/>
      <c r="M66" s="249"/>
      <c r="N66" s="249"/>
      <c r="O66" s="249"/>
      <c r="P66" s="266">
        <f t="shared" si="9"/>
        <v>0</v>
      </c>
      <c r="Q66" s="259"/>
      <c r="R66" s="245"/>
      <c r="S66" s="245"/>
      <c r="T66" s="245"/>
    </row>
    <row r="67" spans="2:20" ht="18.5" x14ac:dyDescent="0.45">
      <c r="B67" s="252" t="s">
        <v>48</v>
      </c>
      <c r="C67" s="253"/>
      <c r="D67" s="249"/>
      <c r="E67" s="249"/>
      <c r="F67" s="249"/>
      <c r="G67" s="266"/>
      <c r="H67" s="266"/>
      <c r="I67" s="266"/>
      <c r="J67" s="266"/>
      <c r="K67" s="266"/>
      <c r="L67" s="266"/>
      <c r="M67" s="266"/>
      <c r="N67" s="266"/>
      <c r="O67" s="266"/>
      <c r="P67" s="266">
        <f t="shared" si="9"/>
        <v>0</v>
      </c>
      <c r="Q67" s="259"/>
      <c r="R67" s="245"/>
      <c r="S67" s="245"/>
      <c r="T67" s="245"/>
    </row>
    <row r="68" spans="2:20" ht="18.5" x14ac:dyDescent="0.45">
      <c r="B68" s="252" t="s">
        <v>49</v>
      </c>
      <c r="C68" s="253"/>
      <c r="D68" s="249"/>
      <c r="E68" s="249"/>
      <c r="F68" s="249">
        <v>100</v>
      </c>
      <c r="G68" s="249">
        <v>100</v>
      </c>
      <c r="H68" s="266">
        <v>100</v>
      </c>
      <c r="I68" s="266">
        <v>100</v>
      </c>
      <c r="J68" s="266">
        <v>100</v>
      </c>
      <c r="K68" s="266">
        <v>100</v>
      </c>
      <c r="L68" s="266">
        <v>100</v>
      </c>
      <c r="M68" s="266">
        <v>100</v>
      </c>
      <c r="N68" s="266">
        <v>100</v>
      </c>
      <c r="O68" s="266">
        <v>100</v>
      </c>
      <c r="P68" s="266">
        <f t="shared" si="9"/>
        <v>1000</v>
      </c>
      <c r="Q68" s="259"/>
      <c r="R68" s="245"/>
      <c r="S68" s="245"/>
      <c r="T68" s="245"/>
    </row>
    <row r="69" spans="2:20" ht="18.5" x14ac:dyDescent="0.45">
      <c r="B69" s="246"/>
      <c r="C69" s="253"/>
      <c r="D69" s="245"/>
      <c r="E69" s="245"/>
      <c r="F69" s="245"/>
      <c r="G69" s="245"/>
      <c r="H69" s="245"/>
      <c r="I69" s="245"/>
      <c r="J69" s="245"/>
      <c r="K69" s="245"/>
      <c r="L69" s="245"/>
      <c r="M69" s="245"/>
      <c r="N69" s="245"/>
      <c r="O69" s="245"/>
      <c r="P69" s="266">
        <f t="shared" si="9"/>
        <v>0</v>
      </c>
      <c r="Q69" s="259"/>
      <c r="R69" s="245"/>
      <c r="S69" s="245"/>
      <c r="T69" s="245"/>
    </row>
    <row r="70" spans="2:20" ht="37" x14ac:dyDescent="0.45">
      <c r="B70" s="250" t="s">
        <v>50</v>
      </c>
      <c r="C70" s="253"/>
      <c r="D70" s="251">
        <f>D71</f>
        <v>0</v>
      </c>
      <c r="E70" s="267">
        <f t="shared" ref="E70:O70" si="20">E71</f>
        <v>0</v>
      </c>
      <c r="F70" s="267">
        <f t="shared" si="20"/>
        <v>0</v>
      </c>
      <c r="G70" s="267">
        <f t="shared" si="20"/>
        <v>0</v>
      </c>
      <c r="H70" s="267">
        <f t="shared" si="20"/>
        <v>0</v>
      </c>
      <c r="I70" s="267">
        <f t="shared" si="20"/>
        <v>0</v>
      </c>
      <c r="J70" s="267">
        <f t="shared" si="20"/>
        <v>0</v>
      </c>
      <c r="K70" s="267">
        <f t="shared" si="20"/>
        <v>0</v>
      </c>
      <c r="L70" s="267">
        <f t="shared" si="20"/>
        <v>0</v>
      </c>
      <c r="M70" s="267">
        <f t="shared" si="20"/>
        <v>0</v>
      </c>
      <c r="N70" s="267">
        <f t="shared" si="20"/>
        <v>0</v>
      </c>
      <c r="O70" s="267">
        <f t="shared" si="20"/>
        <v>0</v>
      </c>
      <c r="P70" s="266">
        <f t="shared" si="9"/>
        <v>0</v>
      </c>
      <c r="Q70" s="259"/>
      <c r="R70" s="245"/>
      <c r="S70" s="245"/>
      <c r="T70" s="245"/>
    </row>
    <row r="71" spans="2:20" ht="18.5" x14ac:dyDescent="0.45">
      <c r="B71" s="252" t="s">
        <v>263</v>
      </c>
      <c r="C71" s="253"/>
      <c r="D71" s="249"/>
      <c r="E71" s="249"/>
      <c r="F71" s="249"/>
      <c r="G71" s="249"/>
      <c r="H71" s="249"/>
      <c r="I71" s="249"/>
      <c r="J71" s="249"/>
      <c r="K71" s="249"/>
      <c r="L71" s="249"/>
      <c r="M71" s="249"/>
      <c r="N71" s="249"/>
      <c r="O71" s="249"/>
      <c r="P71" s="266">
        <f t="shared" si="9"/>
        <v>0</v>
      </c>
      <c r="Q71" s="259"/>
      <c r="R71" s="245"/>
      <c r="S71" s="245"/>
      <c r="T71" s="245"/>
    </row>
    <row r="72" spans="2:20" ht="18.5" x14ac:dyDescent="0.45">
      <c r="B72" s="246"/>
      <c r="C72" s="253"/>
      <c r="D72" s="245"/>
      <c r="E72" s="245"/>
      <c r="F72" s="245"/>
      <c r="G72" s="245"/>
      <c r="H72" s="245"/>
      <c r="I72" s="245"/>
      <c r="J72" s="245"/>
      <c r="K72" s="245"/>
      <c r="L72" s="245"/>
      <c r="M72" s="245"/>
      <c r="N72" s="245"/>
      <c r="O72" s="245"/>
      <c r="P72" s="266">
        <f t="shared" si="9"/>
        <v>0</v>
      </c>
      <c r="Q72" s="259"/>
      <c r="R72" s="245"/>
      <c r="S72" s="245"/>
      <c r="T72" s="245"/>
    </row>
    <row r="73" spans="2:20" ht="55.5" x14ac:dyDescent="0.45">
      <c r="B73" s="250" t="s">
        <v>51</v>
      </c>
      <c r="C73" s="253"/>
      <c r="D73" s="251">
        <f>SUM(D74)</f>
        <v>0</v>
      </c>
      <c r="E73" s="267">
        <f t="shared" ref="E73:O73" si="21">SUM(E74)</f>
        <v>0</v>
      </c>
      <c r="F73" s="267">
        <f t="shared" si="21"/>
        <v>0</v>
      </c>
      <c r="G73" s="267">
        <f t="shared" si="21"/>
        <v>0</v>
      </c>
      <c r="H73" s="267">
        <f t="shared" si="21"/>
        <v>0</v>
      </c>
      <c r="I73" s="267">
        <f t="shared" si="21"/>
        <v>0</v>
      </c>
      <c r="J73" s="267">
        <f t="shared" si="21"/>
        <v>0</v>
      </c>
      <c r="K73" s="267">
        <f t="shared" si="21"/>
        <v>0</v>
      </c>
      <c r="L73" s="267">
        <f t="shared" si="21"/>
        <v>0</v>
      </c>
      <c r="M73" s="267">
        <f t="shared" si="21"/>
        <v>0</v>
      </c>
      <c r="N73" s="267">
        <f t="shared" si="21"/>
        <v>0</v>
      </c>
      <c r="O73" s="267">
        <f t="shared" si="21"/>
        <v>0</v>
      </c>
      <c r="P73" s="266">
        <f t="shared" si="9"/>
        <v>0</v>
      </c>
      <c r="Q73" s="259"/>
      <c r="R73" s="245"/>
      <c r="S73" s="245"/>
      <c r="T73" s="245"/>
    </row>
    <row r="74" spans="2:20" ht="18.5" x14ac:dyDescent="0.45">
      <c r="B74" s="252" t="s">
        <v>290</v>
      </c>
      <c r="C74" s="253"/>
      <c r="D74" s="249"/>
      <c r="E74" s="249">
        <f>investitia!E48</f>
        <v>0</v>
      </c>
      <c r="F74" s="249"/>
      <c r="G74" s="249"/>
      <c r="H74" s="249"/>
      <c r="I74" s="249"/>
      <c r="J74" s="249"/>
      <c r="K74" s="249"/>
      <c r="L74" s="249"/>
      <c r="M74" s="249"/>
      <c r="N74" s="249"/>
      <c r="O74" s="249"/>
      <c r="P74" s="266">
        <f t="shared" si="9"/>
        <v>0</v>
      </c>
      <c r="Q74" s="259"/>
      <c r="R74" s="253"/>
      <c r="S74" s="253"/>
      <c r="T74" s="253"/>
    </row>
    <row r="75" spans="2:20" ht="18.5" x14ac:dyDescent="0.45">
      <c r="B75" s="246"/>
      <c r="C75" s="253"/>
      <c r="D75" s="245"/>
      <c r="E75" s="245"/>
      <c r="F75" s="245"/>
      <c r="G75" s="245"/>
      <c r="H75" s="245"/>
      <c r="I75" s="245"/>
      <c r="J75" s="245"/>
      <c r="K75" s="245"/>
      <c r="L75" s="245"/>
      <c r="M75" s="245"/>
      <c r="N75" s="245"/>
      <c r="O75" s="245"/>
      <c r="P75" s="266">
        <f t="shared" si="9"/>
        <v>0</v>
      </c>
      <c r="Q75" s="259"/>
      <c r="R75" s="245"/>
      <c r="S75" s="245"/>
      <c r="T75" s="245"/>
    </row>
    <row r="76" spans="2:20" ht="37" x14ac:dyDescent="0.45">
      <c r="B76" s="250" t="s">
        <v>52</v>
      </c>
      <c r="C76" s="253"/>
      <c r="D76" s="251">
        <f>D77</f>
        <v>0</v>
      </c>
      <c r="E76" s="267">
        <f t="shared" ref="E76:O76" si="22">E77</f>
        <v>0</v>
      </c>
      <c r="F76" s="267">
        <f t="shared" si="22"/>
        <v>0</v>
      </c>
      <c r="G76" s="267">
        <f t="shared" si="22"/>
        <v>0</v>
      </c>
      <c r="H76" s="267">
        <f t="shared" si="22"/>
        <v>0</v>
      </c>
      <c r="I76" s="267">
        <f t="shared" si="22"/>
        <v>0</v>
      </c>
      <c r="J76" s="267">
        <f t="shared" si="22"/>
        <v>0</v>
      </c>
      <c r="K76" s="267">
        <f t="shared" si="22"/>
        <v>0</v>
      </c>
      <c r="L76" s="267">
        <f t="shared" si="22"/>
        <v>0</v>
      </c>
      <c r="M76" s="267">
        <f t="shared" si="22"/>
        <v>0</v>
      </c>
      <c r="N76" s="267">
        <f t="shared" si="22"/>
        <v>0</v>
      </c>
      <c r="O76" s="267">
        <f t="shared" si="22"/>
        <v>0</v>
      </c>
      <c r="P76" s="266">
        <f t="shared" si="9"/>
        <v>0</v>
      </c>
      <c r="Q76" s="259"/>
      <c r="R76" s="245"/>
      <c r="S76" s="245"/>
      <c r="T76" s="245"/>
    </row>
    <row r="77" spans="2:20" ht="18.5" x14ac:dyDescent="0.45">
      <c r="B77" s="252" t="s">
        <v>53</v>
      </c>
      <c r="C77" s="253"/>
      <c r="D77" s="249"/>
      <c r="E77" s="249"/>
      <c r="F77" s="249"/>
      <c r="G77" s="249"/>
      <c r="H77" s="249"/>
      <c r="I77" s="249"/>
      <c r="J77" s="249"/>
      <c r="K77" s="249"/>
      <c r="L77" s="249"/>
      <c r="M77" s="249"/>
      <c r="N77" s="249"/>
      <c r="O77" s="249"/>
      <c r="P77" s="266">
        <f t="shared" si="9"/>
        <v>0</v>
      </c>
      <c r="Q77" s="259"/>
      <c r="R77" s="253"/>
      <c r="S77" s="253"/>
      <c r="T77" s="253"/>
    </row>
    <row r="78" spans="2:20" ht="18.5" x14ac:dyDescent="0.45">
      <c r="B78" s="246"/>
      <c r="C78" s="253"/>
      <c r="D78" s="245"/>
      <c r="E78" s="245"/>
      <c r="F78" s="245"/>
      <c r="G78" s="245"/>
      <c r="H78" s="245"/>
      <c r="I78" s="245"/>
      <c r="J78" s="245"/>
      <c r="K78" s="245"/>
      <c r="L78" s="245"/>
      <c r="M78" s="245"/>
      <c r="N78" s="245"/>
      <c r="O78" s="245"/>
      <c r="P78" s="266">
        <f t="shared" si="9"/>
        <v>0</v>
      </c>
      <c r="Q78" s="259"/>
      <c r="R78" s="245"/>
      <c r="S78" s="245"/>
      <c r="T78" s="245"/>
    </row>
    <row r="79" spans="2:20" ht="37" x14ac:dyDescent="0.45">
      <c r="B79" s="250" t="s">
        <v>54</v>
      </c>
      <c r="C79" s="253"/>
      <c r="D79" s="267"/>
      <c r="E79" s="267"/>
      <c r="F79" s="237">
        <f>cheltuieli!J22</f>
        <v>0</v>
      </c>
      <c r="G79" s="267"/>
      <c r="H79" s="267"/>
      <c r="I79" s="237">
        <f>cheltuieli!K22</f>
        <v>4772.5</v>
      </c>
      <c r="J79" s="267"/>
      <c r="K79" s="267"/>
      <c r="L79" s="237">
        <f>cheltuieli!L22</f>
        <v>4772.5</v>
      </c>
      <c r="M79" s="267"/>
      <c r="N79" s="267"/>
      <c r="O79" s="237">
        <f>cheltuieli!M22</f>
        <v>4772.5</v>
      </c>
      <c r="P79" s="240">
        <f t="shared" si="9"/>
        <v>14317.5</v>
      </c>
      <c r="Q79" s="259"/>
      <c r="R79" s="245"/>
      <c r="S79" s="245"/>
      <c r="T79" s="245"/>
    </row>
    <row r="80" spans="2:20" ht="18.5" x14ac:dyDescent="0.45">
      <c r="B80" s="246"/>
      <c r="C80" s="253"/>
      <c r="D80" s="245"/>
      <c r="E80" s="245"/>
      <c r="F80" s="245"/>
      <c r="G80" s="245"/>
      <c r="H80" s="245"/>
      <c r="I80" s="245"/>
      <c r="J80" s="245"/>
      <c r="K80" s="245"/>
      <c r="L80" s="245"/>
      <c r="M80" s="245"/>
      <c r="N80" s="245"/>
      <c r="O80" s="245"/>
      <c r="P80" s="266">
        <f t="shared" si="9"/>
        <v>0</v>
      </c>
      <c r="Q80" s="259"/>
      <c r="R80" s="245"/>
      <c r="S80" s="245"/>
      <c r="T80" s="245"/>
    </row>
    <row r="81" spans="2:20" ht="55.5" x14ac:dyDescent="0.45">
      <c r="B81" s="250" t="s">
        <v>55</v>
      </c>
      <c r="C81" s="253"/>
      <c r="D81" s="251">
        <f>SUM(D82:D83)</f>
        <v>0</v>
      </c>
      <c r="E81" s="267">
        <f t="shared" ref="E81:O81" si="23">SUM(E82:E83)</f>
        <v>0</v>
      </c>
      <c r="F81" s="267">
        <f t="shared" si="23"/>
        <v>0</v>
      </c>
      <c r="G81" s="267">
        <f t="shared" si="23"/>
        <v>0</v>
      </c>
      <c r="H81" s="267">
        <f t="shared" si="23"/>
        <v>0</v>
      </c>
      <c r="I81" s="267">
        <f t="shared" si="23"/>
        <v>0</v>
      </c>
      <c r="J81" s="267">
        <f t="shared" si="23"/>
        <v>0</v>
      </c>
      <c r="K81" s="267">
        <f t="shared" si="23"/>
        <v>0</v>
      </c>
      <c r="L81" s="267">
        <f t="shared" si="23"/>
        <v>0</v>
      </c>
      <c r="M81" s="267">
        <f t="shared" si="23"/>
        <v>0</v>
      </c>
      <c r="N81" s="267">
        <f t="shared" si="23"/>
        <v>0</v>
      </c>
      <c r="O81" s="267">
        <f t="shared" si="23"/>
        <v>0</v>
      </c>
      <c r="P81" s="266">
        <f t="shared" si="9"/>
        <v>0</v>
      </c>
      <c r="Q81" s="259"/>
      <c r="R81" s="245"/>
      <c r="S81" s="245"/>
      <c r="T81" s="245"/>
    </row>
    <row r="82" spans="2:20" ht="37" x14ac:dyDescent="0.45">
      <c r="B82" s="252" t="s">
        <v>56</v>
      </c>
      <c r="C82" s="253"/>
      <c r="D82" s="249"/>
      <c r="E82" s="249"/>
      <c r="F82" s="249"/>
      <c r="G82" s="249"/>
      <c r="H82" s="249"/>
      <c r="I82" s="249"/>
      <c r="J82" s="249"/>
      <c r="K82" s="249"/>
      <c r="L82" s="249"/>
      <c r="M82" s="249"/>
      <c r="N82" s="249"/>
      <c r="O82" s="249"/>
      <c r="P82" s="266">
        <f t="shared" ref="P82:P100" si="24">SUM(D82:O82)</f>
        <v>0</v>
      </c>
      <c r="Q82" s="259"/>
      <c r="R82" s="253"/>
      <c r="S82" s="253"/>
      <c r="T82" s="253"/>
    </row>
    <row r="83" spans="2:20" ht="37" x14ac:dyDescent="0.45">
      <c r="B83" s="252" t="s">
        <v>57</v>
      </c>
      <c r="C83" s="253"/>
      <c r="D83" s="249"/>
      <c r="E83" s="249"/>
      <c r="F83" s="249"/>
      <c r="G83" s="249"/>
      <c r="H83" s="249"/>
      <c r="I83" s="249"/>
      <c r="J83" s="249"/>
      <c r="K83" s="249"/>
      <c r="L83" s="249"/>
      <c r="M83" s="249"/>
      <c r="N83" s="249"/>
      <c r="O83" s="249"/>
      <c r="P83" s="266">
        <f t="shared" si="24"/>
        <v>0</v>
      </c>
      <c r="Q83" s="259"/>
      <c r="R83" s="253"/>
      <c r="S83" s="253"/>
      <c r="T83" s="253"/>
    </row>
    <row r="84" spans="2:20" ht="18.5" x14ac:dyDescent="0.45">
      <c r="B84" s="246"/>
      <c r="C84" s="253"/>
      <c r="D84" s="245"/>
      <c r="E84" s="245"/>
      <c r="F84" s="245"/>
      <c r="G84" s="245"/>
      <c r="H84" s="245"/>
      <c r="I84" s="245"/>
      <c r="J84" s="245"/>
      <c r="K84" s="245"/>
      <c r="L84" s="245"/>
      <c r="M84" s="245"/>
      <c r="N84" s="245"/>
      <c r="O84" s="245"/>
      <c r="P84" s="266">
        <f t="shared" si="24"/>
        <v>0</v>
      </c>
      <c r="Q84" s="259"/>
      <c r="R84" s="245"/>
      <c r="S84" s="245"/>
      <c r="T84" s="245"/>
    </row>
    <row r="85" spans="2:20" ht="37" x14ac:dyDescent="0.45">
      <c r="B85" s="250" t="s">
        <v>58</v>
      </c>
      <c r="C85" s="253"/>
      <c r="D85" s="251">
        <f>D86</f>
        <v>0</v>
      </c>
      <c r="E85" s="267">
        <f t="shared" ref="E85:O85" si="25">E86</f>
        <v>0</v>
      </c>
      <c r="F85" s="267">
        <f t="shared" si="25"/>
        <v>0</v>
      </c>
      <c r="G85" s="267">
        <f t="shared" si="25"/>
        <v>0</v>
      </c>
      <c r="H85" s="267">
        <f t="shared" si="25"/>
        <v>0</v>
      </c>
      <c r="I85" s="267">
        <f t="shared" si="25"/>
        <v>0</v>
      </c>
      <c r="J85" s="267">
        <f t="shared" si="25"/>
        <v>0</v>
      </c>
      <c r="K85" s="267">
        <f t="shared" si="25"/>
        <v>0</v>
      </c>
      <c r="L85" s="267">
        <f t="shared" si="25"/>
        <v>0</v>
      </c>
      <c r="M85" s="267">
        <f t="shared" si="25"/>
        <v>0</v>
      </c>
      <c r="N85" s="267">
        <f t="shared" si="25"/>
        <v>0</v>
      </c>
      <c r="O85" s="267">
        <f t="shared" si="25"/>
        <v>0</v>
      </c>
      <c r="P85" s="266">
        <f t="shared" si="24"/>
        <v>0</v>
      </c>
      <c r="Q85" s="259"/>
      <c r="R85" s="245"/>
      <c r="S85" s="245"/>
      <c r="T85" s="245"/>
    </row>
    <row r="86" spans="2:20" ht="18.5" x14ac:dyDescent="0.45">
      <c r="B86" s="252" t="s">
        <v>59</v>
      </c>
      <c r="C86" s="253"/>
      <c r="D86" s="249"/>
      <c r="E86" s="249"/>
      <c r="F86" s="249"/>
      <c r="G86" s="249"/>
      <c r="H86" s="266"/>
      <c r="I86" s="266"/>
      <c r="J86" s="266"/>
      <c r="K86" s="266"/>
      <c r="L86" s="266"/>
      <c r="M86" s="266"/>
      <c r="N86" s="266"/>
      <c r="O86" s="266"/>
      <c r="P86" s="266">
        <f t="shared" si="24"/>
        <v>0</v>
      </c>
      <c r="Q86" s="259"/>
      <c r="R86" s="253"/>
      <c r="S86" s="253"/>
      <c r="T86" s="253"/>
    </row>
    <row r="87" spans="2:20" ht="18.5" x14ac:dyDescent="0.45">
      <c r="B87" s="250"/>
      <c r="C87" s="253"/>
      <c r="D87" s="251"/>
      <c r="E87" s="251"/>
      <c r="F87" s="251"/>
      <c r="G87" s="251"/>
      <c r="H87" s="251"/>
      <c r="I87" s="251"/>
      <c r="J87" s="251"/>
      <c r="K87" s="251"/>
      <c r="L87" s="251"/>
      <c r="M87" s="251"/>
      <c r="N87" s="251"/>
      <c r="O87" s="251"/>
      <c r="P87" s="266">
        <f t="shared" si="24"/>
        <v>0</v>
      </c>
      <c r="Q87" s="259"/>
      <c r="R87" s="245"/>
      <c r="S87" s="245"/>
      <c r="T87" s="245"/>
    </row>
    <row r="88" spans="2:20" ht="18.5" x14ac:dyDescent="0.45">
      <c r="B88" s="246"/>
      <c r="C88" s="253"/>
      <c r="D88" s="245"/>
      <c r="E88" s="245"/>
      <c r="F88" s="245"/>
      <c r="G88" s="245"/>
      <c r="H88" s="245"/>
      <c r="I88" s="245"/>
      <c r="J88" s="245"/>
      <c r="K88" s="245"/>
      <c r="L88" s="245"/>
      <c r="M88" s="245"/>
      <c r="N88" s="245"/>
      <c r="O88" s="245"/>
      <c r="P88" s="266">
        <f t="shared" si="24"/>
        <v>0</v>
      </c>
      <c r="Q88" s="259"/>
      <c r="R88" s="245"/>
      <c r="S88" s="245"/>
      <c r="T88" s="245"/>
    </row>
    <row r="89" spans="2:20" ht="37" x14ac:dyDescent="0.45">
      <c r="B89" s="250" t="s">
        <v>60</v>
      </c>
      <c r="C89" s="253"/>
      <c r="D89" s="251">
        <f>SUM(D90:D93)</f>
        <v>0</v>
      </c>
      <c r="E89" s="267">
        <f t="shared" ref="E89:O89" si="26">SUM(E90:E93)</f>
        <v>0</v>
      </c>
      <c r="F89" s="267">
        <f t="shared" si="26"/>
        <v>0</v>
      </c>
      <c r="G89" s="267">
        <f t="shared" si="26"/>
        <v>2000</v>
      </c>
      <c r="H89" s="267">
        <f t="shared" si="26"/>
        <v>1000</v>
      </c>
      <c r="I89" s="267">
        <f t="shared" si="26"/>
        <v>0</v>
      </c>
      <c r="J89" s="267">
        <f t="shared" si="26"/>
        <v>0</v>
      </c>
      <c r="K89" s="267">
        <f t="shared" si="26"/>
        <v>500</v>
      </c>
      <c r="L89" s="267">
        <f t="shared" si="26"/>
        <v>0</v>
      </c>
      <c r="M89" s="267">
        <f t="shared" si="26"/>
        <v>0</v>
      </c>
      <c r="N89" s="267">
        <f t="shared" si="26"/>
        <v>0</v>
      </c>
      <c r="O89" s="267">
        <f t="shared" si="26"/>
        <v>0</v>
      </c>
      <c r="P89" s="266">
        <f t="shared" si="24"/>
        <v>3500</v>
      </c>
      <c r="Q89" s="259"/>
      <c r="R89" s="245"/>
      <c r="S89" s="245"/>
      <c r="T89" s="245"/>
    </row>
    <row r="90" spans="2:20" ht="18.5" x14ac:dyDescent="0.45">
      <c r="B90" s="252" t="s">
        <v>61</v>
      </c>
      <c r="C90" s="253"/>
      <c r="D90" s="249"/>
      <c r="E90" s="249"/>
      <c r="F90" s="249"/>
      <c r="G90" s="249"/>
      <c r="H90" s="249"/>
      <c r="I90" s="249"/>
      <c r="J90" s="249"/>
      <c r="K90" s="249"/>
      <c r="L90" s="249"/>
      <c r="M90" s="249"/>
      <c r="N90" s="249"/>
      <c r="O90" s="249"/>
      <c r="P90" s="266">
        <f t="shared" si="24"/>
        <v>0</v>
      </c>
      <c r="Q90" s="259"/>
      <c r="R90" s="253"/>
      <c r="S90" s="253"/>
      <c r="T90" s="253"/>
    </row>
    <row r="91" spans="2:20" ht="37" x14ac:dyDescent="0.45">
      <c r="B91" s="252" t="s">
        <v>62</v>
      </c>
      <c r="C91" s="253"/>
      <c r="D91" s="249"/>
      <c r="E91" s="249"/>
      <c r="F91" s="249"/>
      <c r="G91" s="249">
        <v>2000</v>
      </c>
      <c r="H91" s="249"/>
      <c r="I91" s="249"/>
      <c r="J91" s="249"/>
      <c r="K91" s="249"/>
      <c r="L91" s="249"/>
      <c r="M91" s="249"/>
      <c r="N91" s="249"/>
      <c r="O91" s="249"/>
      <c r="P91" s="266">
        <f t="shared" si="24"/>
        <v>2000</v>
      </c>
      <c r="Q91" s="259"/>
      <c r="R91" s="253"/>
      <c r="S91" s="253"/>
      <c r="T91" s="253"/>
    </row>
    <row r="92" spans="2:20" ht="37" x14ac:dyDescent="0.45">
      <c r="B92" s="252" t="s">
        <v>264</v>
      </c>
      <c r="C92" s="253"/>
      <c r="D92" s="249"/>
      <c r="E92" s="249"/>
      <c r="F92" s="249"/>
      <c r="G92" s="249"/>
      <c r="H92" s="249">
        <v>1000</v>
      </c>
      <c r="I92" s="249"/>
      <c r="J92" s="249"/>
      <c r="K92" s="249"/>
      <c r="L92" s="249"/>
      <c r="M92" s="249"/>
      <c r="N92" s="249"/>
      <c r="O92" s="249"/>
      <c r="P92" s="266">
        <f t="shared" si="24"/>
        <v>1000</v>
      </c>
      <c r="Q92" s="259"/>
      <c r="R92" s="253"/>
      <c r="S92" s="253"/>
      <c r="T92" s="253"/>
    </row>
    <row r="93" spans="2:20" ht="37" x14ac:dyDescent="0.45">
      <c r="B93" s="252" t="s">
        <v>63</v>
      </c>
      <c r="C93" s="253"/>
      <c r="D93" s="249"/>
      <c r="E93" s="249"/>
      <c r="F93" s="249"/>
      <c r="G93" s="249"/>
      <c r="H93" s="249"/>
      <c r="I93" s="249"/>
      <c r="J93" s="249"/>
      <c r="K93" s="249">
        <v>500</v>
      </c>
      <c r="L93" s="249"/>
      <c r="M93" s="249"/>
      <c r="N93" s="249"/>
      <c r="O93" s="249"/>
      <c r="P93" s="266">
        <f t="shared" si="24"/>
        <v>500</v>
      </c>
      <c r="Q93" s="259"/>
      <c r="R93" s="253"/>
      <c r="S93" s="253"/>
      <c r="T93" s="253"/>
    </row>
    <row r="94" spans="2:20" ht="18.5" x14ac:dyDescent="0.45">
      <c r="B94" s="252"/>
      <c r="C94" s="253"/>
      <c r="D94" s="253"/>
      <c r="E94" s="253"/>
      <c r="F94" s="253"/>
      <c r="G94" s="253"/>
      <c r="H94" s="253"/>
      <c r="I94" s="253"/>
      <c r="J94" s="253"/>
      <c r="K94" s="253"/>
      <c r="L94" s="253"/>
      <c r="M94" s="253"/>
      <c r="N94" s="253"/>
      <c r="O94" s="253"/>
      <c r="P94" s="266">
        <f t="shared" si="24"/>
        <v>0</v>
      </c>
      <c r="Q94" s="259"/>
      <c r="R94" s="253"/>
      <c r="S94" s="253"/>
      <c r="T94" s="253"/>
    </row>
    <row r="95" spans="2:20" ht="18.5" x14ac:dyDescent="0.45">
      <c r="B95" s="246"/>
      <c r="C95" s="253"/>
      <c r="D95" s="245"/>
      <c r="E95" s="245"/>
      <c r="F95" s="245"/>
      <c r="G95" s="245"/>
      <c r="H95" s="245"/>
      <c r="I95" s="245"/>
      <c r="J95" s="245"/>
      <c r="K95" s="245"/>
      <c r="L95" s="245"/>
      <c r="M95" s="245"/>
      <c r="N95" s="245"/>
      <c r="O95" s="245"/>
      <c r="P95" s="266">
        <f t="shared" si="24"/>
        <v>0</v>
      </c>
      <c r="Q95" s="259"/>
      <c r="R95" s="245"/>
      <c r="S95" s="245"/>
      <c r="T95" s="245"/>
    </row>
    <row r="96" spans="2:20" ht="37" x14ac:dyDescent="0.45">
      <c r="B96" s="250" t="s">
        <v>64</v>
      </c>
      <c r="C96" s="253"/>
      <c r="D96" s="251">
        <f>SUM(D97:D100)</f>
        <v>0</v>
      </c>
      <c r="E96" s="267">
        <f t="shared" ref="E96:O96" si="27">SUM(E97:E100)</f>
        <v>0</v>
      </c>
      <c r="F96" s="267">
        <f t="shared" si="27"/>
        <v>0</v>
      </c>
      <c r="G96" s="267">
        <f t="shared" si="27"/>
        <v>0</v>
      </c>
      <c r="H96" s="267">
        <f t="shared" si="27"/>
        <v>0</v>
      </c>
      <c r="I96" s="267">
        <f t="shared" si="27"/>
        <v>0</v>
      </c>
      <c r="J96" s="267">
        <f t="shared" si="27"/>
        <v>0</v>
      </c>
      <c r="K96" s="267">
        <f t="shared" si="27"/>
        <v>0</v>
      </c>
      <c r="L96" s="267">
        <f t="shared" si="27"/>
        <v>0</v>
      </c>
      <c r="M96" s="267">
        <f t="shared" si="27"/>
        <v>0</v>
      </c>
      <c r="N96" s="267">
        <f t="shared" si="27"/>
        <v>0</v>
      </c>
      <c r="O96" s="267">
        <f t="shared" si="27"/>
        <v>0</v>
      </c>
      <c r="P96" s="266">
        <f t="shared" si="24"/>
        <v>0</v>
      </c>
      <c r="Q96" s="259"/>
      <c r="R96" s="245"/>
      <c r="S96" s="245"/>
      <c r="T96" s="245"/>
    </row>
    <row r="97" spans="2:20" ht="18.5" x14ac:dyDescent="0.45">
      <c r="B97" s="246" t="s">
        <v>65</v>
      </c>
      <c r="C97" s="253"/>
      <c r="D97" s="249"/>
      <c r="E97" s="249"/>
      <c r="F97" s="249"/>
      <c r="G97" s="249"/>
      <c r="H97" s="249"/>
      <c r="I97" s="249"/>
      <c r="J97" s="249"/>
      <c r="K97" s="249"/>
      <c r="L97" s="249"/>
      <c r="M97" s="249"/>
      <c r="N97" s="249"/>
      <c r="O97" s="249"/>
      <c r="P97" s="266">
        <f t="shared" si="24"/>
        <v>0</v>
      </c>
      <c r="Q97" s="259"/>
      <c r="R97" s="245"/>
      <c r="S97" s="245"/>
      <c r="T97" s="245"/>
    </row>
    <row r="98" spans="2:20" ht="37" x14ac:dyDescent="0.45">
      <c r="B98" s="246" t="s">
        <v>66</v>
      </c>
      <c r="C98" s="253"/>
      <c r="D98" s="249"/>
      <c r="E98" s="249"/>
      <c r="F98" s="249"/>
      <c r="G98" s="249"/>
      <c r="H98" s="249"/>
      <c r="I98" s="249"/>
      <c r="J98" s="249"/>
      <c r="K98" s="249"/>
      <c r="L98" s="249"/>
      <c r="M98" s="249"/>
      <c r="N98" s="249"/>
      <c r="O98" s="249"/>
      <c r="P98" s="266">
        <f t="shared" si="24"/>
        <v>0</v>
      </c>
      <c r="Q98" s="259"/>
      <c r="R98" s="245"/>
      <c r="S98" s="245"/>
      <c r="T98" s="245"/>
    </row>
    <row r="99" spans="2:20" ht="74" x14ac:dyDescent="0.45">
      <c r="B99" s="246" t="s">
        <v>67</v>
      </c>
      <c r="C99" s="253"/>
      <c r="D99" s="249"/>
      <c r="E99" s="249"/>
      <c r="F99" s="249"/>
      <c r="G99" s="249"/>
      <c r="H99" s="249"/>
      <c r="I99" s="249"/>
      <c r="J99" s="249"/>
      <c r="K99" s="249"/>
      <c r="L99" s="249"/>
      <c r="M99" s="249"/>
      <c r="N99" s="249"/>
      <c r="O99" s="249"/>
      <c r="P99" s="266">
        <f t="shared" si="24"/>
        <v>0</v>
      </c>
      <c r="Q99" s="259"/>
      <c r="R99" s="245"/>
      <c r="S99" s="245"/>
      <c r="T99" s="245"/>
    </row>
    <row r="100" spans="2:20" ht="37" x14ac:dyDescent="0.45">
      <c r="B100" s="246" t="s">
        <v>68</v>
      </c>
      <c r="C100" s="253"/>
      <c r="D100" s="249"/>
      <c r="E100" s="249"/>
      <c r="F100" s="249"/>
      <c r="G100" s="249"/>
      <c r="H100" s="249"/>
      <c r="I100" s="249"/>
      <c r="J100" s="249"/>
      <c r="K100" s="249"/>
      <c r="L100" s="249"/>
      <c r="M100" s="249"/>
      <c r="N100" s="249"/>
      <c r="O100" s="249"/>
      <c r="P100" s="266">
        <f t="shared" si="24"/>
        <v>0</v>
      </c>
      <c r="Q100" s="259"/>
      <c r="R100" s="245"/>
      <c r="S100" s="245"/>
      <c r="T100" s="245"/>
    </row>
    <row r="103" spans="2:20" ht="21" x14ac:dyDescent="0.5">
      <c r="B103" s="274" t="s">
        <v>0</v>
      </c>
      <c r="C103" s="275"/>
      <c r="D103" s="275">
        <f>D5+D22+D37+D43+D51+D58+D64+D70+D73+D76+D79+D81+D85+D89+D96</f>
        <v>5193</v>
      </c>
      <c r="E103" s="275">
        <f t="shared" ref="E103:O103" si="28">E5+E22+E37+E43+E51+E58+E64+E70+E73+E76+E79+E81+E85+E89+E96</f>
        <v>101343</v>
      </c>
      <c r="F103" s="275">
        <f t="shared" si="28"/>
        <v>3893</v>
      </c>
      <c r="G103" s="275">
        <f t="shared" si="28"/>
        <v>10473</v>
      </c>
      <c r="H103" s="275">
        <f t="shared" si="28"/>
        <v>9473</v>
      </c>
      <c r="I103" s="275">
        <f t="shared" si="28"/>
        <v>13245.5</v>
      </c>
      <c r="J103" s="275">
        <f t="shared" si="28"/>
        <v>9254.2000000000007</v>
      </c>
      <c r="K103" s="275">
        <f t="shared" si="28"/>
        <v>9754.2000000000007</v>
      </c>
      <c r="L103" s="275">
        <f t="shared" si="28"/>
        <v>14026.7</v>
      </c>
      <c r="M103" s="275">
        <f t="shared" si="28"/>
        <v>8473</v>
      </c>
      <c r="N103" s="275">
        <f t="shared" si="28"/>
        <v>8473</v>
      </c>
      <c r="O103" s="275">
        <f t="shared" si="28"/>
        <v>13245.5</v>
      </c>
      <c r="P103" s="304">
        <f>P5+P22+P37+P43+P51+P58+P64+P70+P73+P76+P79+P81+P85+P89+P96+P35</f>
        <v>209847.09999999998</v>
      </c>
    </row>
    <row r="104" spans="2:20" x14ac:dyDescent="0.35">
      <c r="B104" s="202"/>
      <c r="C104" s="202"/>
      <c r="D104" s="202"/>
    </row>
    <row r="105" spans="2:20" ht="18.5" x14ac:dyDescent="0.45">
      <c r="B105" s="261" t="s">
        <v>69</v>
      </c>
      <c r="C105" s="260"/>
      <c r="D105" s="260"/>
    </row>
    <row r="106" spans="2:20" ht="18.5" x14ac:dyDescent="0.45">
      <c r="B106" s="268" t="s">
        <v>70</v>
      </c>
      <c r="C106" s="266"/>
      <c r="D106" s="260"/>
      <c r="P106" s="238"/>
      <c r="Q106" s="238">
        <f>P106-P105</f>
        <v>0</v>
      </c>
    </row>
    <row r="107" spans="2:20" ht="111" x14ac:dyDescent="0.45">
      <c r="B107" s="268" t="s">
        <v>265</v>
      </c>
      <c r="C107" s="266"/>
      <c r="D107" s="260"/>
      <c r="P107" s="238"/>
      <c r="Q107" s="238">
        <f>P107-P103</f>
        <v>-209847.09999999998</v>
      </c>
    </row>
    <row r="108" spans="2:20" ht="37" x14ac:dyDescent="0.45">
      <c r="B108" s="268" t="s">
        <v>266</v>
      </c>
      <c r="C108" s="266"/>
      <c r="D108" s="260"/>
    </row>
    <row r="109" spans="2:20" ht="37" x14ac:dyDescent="0.45">
      <c r="B109" s="272" t="s">
        <v>205</v>
      </c>
      <c r="C109" s="273"/>
      <c r="D109" s="260"/>
    </row>
    <row r="110" spans="2:20" ht="55.5" x14ac:dyDescent="0.45">
      <c r="B110" s="264" t="s">
        <v>267</v>
      </c>
      <c r="C110" s="276"/>
      <c r="D110" s="260"/>
    </row>
  </sheetData>
  <mergeCells count="2">
    <mergeCell ref="R4:T4"/>
    <mergeCell ref="B3:O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99"/>
  <sheetViews>
    <sheetView topLeftCell="A46" zoomScale="90" zoomScaleNormal="90" workbookViewId="0">
      <selection activeCell="C54" sqref="C54"/>
    </sheetView>
  </sheetViews>
  <sheetFormatPr defaultRowHeight="14.5" outlineLevelRow="1" outlineLevelCol="1" x14ac:dyDescent="0.35"/>
  <cols>
    <col min="2" max="2" width="54.1796875" customWidth="1"/>
    <col min="3" max="3" width="16.7265625" customWidth="1"/>
    <col min="4" max="4" width="15.1796875" customWidth="1"/>
    <col min="5" max="5" width="13.1796875" customWidth="1"/>
    <col min="6" max="6" width="12.54296875" customWidth="1"/>
    <col min="7" max="7" width="10.1796875" bestFit="1" customWidth="1"/>
    <col min="8" max="10" width="0" hidden="1" customWidth="1" outlineLevel="1"/>
    <col min="11" max="11" width="32.453125" style="70" customWidth="1" collapsed="1"/>
    <col min="12" max="12" width="14.1796875" customWidth="1"/>
    <col min="13" max="13" width="13.54296875" customWidth="1"/>
    <col min="14" max="14" width="11.453125" customWidth="1"/>
    <col min="15" max="15" width="12" customWidth="1"/>
    <col min="16" max="16" width="12.7265625" customWidth="1"/>
    <col min="17" max="17" width="11.81640625" customWidth="1"/>
    <col min="18" max="18" width="12.81640625" customWidth="1"/>
    <col min="19" max="19" width="18.1796875" customWidth="1"/>
    <col min="20" max="20" width="12.7265625" customWidth="1"/>
  </cols>
  <sheetData>
    <row r="1" spans="1:20" x14ac:dyDescent="0.35">
      <c r="A1" s="2"/>
      <c r="B1" s="2"/>
      <c r="C1" s="2"/>
      <c r="D1" s="2"/>
      <c r="E1" s="2"/>
      <c r="F1" s="2"/>
      <c r="G1" s="2"/>
      <c r="H1" s="2"/>
      <c r="I1" s="2"/>
      <c r="J1" s="2"/>
      <c r="L1" s="2"/>
      <c r="M1" s="2"/>
      <c r="N1" s="2"/>
    </row>
    <row r="2" spans="1:20" x14ac:dyDescent="0.35">
      <c r="A2" s="2"/>
      <c r="B2" s="2"/>
      <c r="C2" s="2"/>
      <c r="D2" s="2"/>
      <c r="E2" s="2"/>
      <c r="F2" s="2"/>
      <c r="G2" s="2"/>
      <c r="H2" s="2"/>
      <c r="I2" s="2"/>
      <c r="J2" s="2"/>
      <c r="L2" s="2"/>
      <c r="M2" s="2"/>
      <c r="N2" s="2"/>
    </row>
    <row r="3" spans="1:20" ht="42" x14ac:dyDescent="0.35">
      <c r="A3" s="2"/>
      <c r="B3" s="313" t="s">
        <v>71</v>
      </c>
      <c r="C3" s="52" t="s">
        <v>92</v>
      </c>
      <c r="D3" s="52" t="s">
        <v>72</v>
      </c>
      <c r="E3" s="52" t="s">
        <v>73</v>
      </c>
      <c r="F3" s="52" t="s">
        <v>74</v>
      </c>
      <c r="G3" s="2"/>
      <c r="H3" s="2"/>
      <c r="I3" s="2"/>
      <c r="J3" s="2"/>
      <c r="K3" s="394" t="s">
        <v>95</v>
      </c>
      <c r="L3" s="394"/>
      <c r="M3" s="394"/>
      <c r="N3" s="394"/>
      <c r="O3" s="394"/>
      <c r="P3" s="394"/>
      <c r="Q3" s="394"/>
      <c r="R3" s="394"/>
      <c r="S3" s="394"/>
    </row>
    <row r="4" spans="1:20" s="4" customFormat="1" ht="42" customHeight="1" thickBot="1" x14ac:dyDescent="0.4">
      <c r="B4" s="392" t="s">
        <v>106</v>
      </c>
      <c r="C4" s="392"/>
      <c r="D4" s="392"/>
      <c r="E4" s="392"/>
      <c r="F4" s="393"/>
      <c r="K4" s="54" t="s">
        <v>105</v>
      </c>
      <c r="L4" s="54" t="s">
        <v>93</v>
      </c>
      <c r="M4" s="54" t="s">
        <v>94</v>
      </c>
      <c r="N4" s="54" t="s">
        <v>98</v>
      </c>
      <c r="O4" s="54" t="s">
        <v>99</v>
      </c>
      <c r="P4" s="54" t="s">
        <v>100</v>
      </c>
      <c r="Q4" s="54" t="s">
        <v>101</v>
      </c>
      <c r="R4" s="54" t="s">
        <v>102</v>
      </c>
      <c r="S4" s="54" t="s">
        <v>249</v>
      </c>
      <c r="T4" s="59" t="s">
        <v>250</v>
      </c>
    </row>
    <row r="5" spans="1:20" ht="26.5" customHeight="1" thickBot="1" x14ac:dyDescent="0.4">
      <c r="A5" s="2"/>
      <c r="B5" s="314" t="s">
        <v>107</v>
      </c>
      <c r="C5" s="315"/>
      <c r="D5" s="315">
        <f>SUM(D6:D10)</f>
        <v>3</v>
      </c>
      <c r="E5" s="315">
        <f>SUM(E6:E10)</f>
        <v>87450</v>
      </c>
      <c r="F5" s="395">
        <v>5</v>
      </c>
      <c r="G5" s="2"/>
      <c r="H5" s="2"/>
      <c r="I5" s="2"/>
      <c r="J5" s="2"/>
      <c r="K5" s="51" t="str">
        <f>B5</f>
        <v xml:space="preserve">I. 1. Masini si echipamente de Productie/ Prestari servicii </v>
      </c>
      <c r="L5" s="53">
        <f>E5</f>
        <v>87450</v>
      </c>
      <c r="M5" s="53">
        <v>5</v>
      </c>
      <c r="N5" s="53">
        <v>0</v>
      </c>
      <c r="O5" s="53">
        <f>L5/5/4</f>
        <v>4372.5</v>
      </c>
      <c r="P5" s="53">
        <f t="shared" ref="P5:Q7" si="0">O5</f>
        <v>4372.5</v>
      </c>
      <c r="Q5" s="53">
        <f t="shared" si="0"/>
        <v>4372.5</v>
      </c>
      <c r="R5" s="60">
        <f>SUM(N5:Q5)</f>
        <v>13117.5</v>
      </c>
      <c r="S5" s="60">
        <f>L5/M5</f>
        <v>17490</v>
      </c>
      <c r="T5" s="63">
        <f>S5</f>
        <v>17490</v>
      </c>
    </row>
    <row r="6" spans="1:20" ht="19" customHeight="1" thickBot="1" x14ac:dyDescent="0.4">
      <c r="A6" s="2"/>
      <c r="B6" s="447" t="s">
        <v>299</v>
      </c>
      <c r="C6" s="369">
        <f>11500*4.7</f>
        <v>54050</v>
      </c>
      <c r="D6" s="370">
        <v>1</v>
      </c>
      <c r="E6" s="315">
        <f>C6*D6</f>
        <v>54050</v>
      </c>
      <c r="F6" s="396"/>
      <c r="G6" s="2"/>
      <c r="H6" s="2"/>
      <c r="I6" s="2"/>
      <c r="J6" s="2"/>
      <c r="K6" s="51" t="str">
        <f>B11</f>
        <v xml:space="preserve">I.2. Echipamente IT </v>
      </c>
      <c r="L6" s="53">
        <f>E11</f>
        <v>3000</v>
      </c>
      <c r="M6" s="53">
        <v>3</v>
      </c>
      <c r="N6" s="53"/>
      <c r="O6" s="53">
        <f>L6/M6/4</f>
        <v>250</v>
      </c>
      <c r="P6" s="53">
        <f t="shared" si="0"/>
        <v>250</v>
      </c>
      <c r="Q6" s="53">
        <f t="shared" si="0"/>
        <v>250</v>
      </c>
      <c r="R6" s="60">
        <f>SUM(N6:Q6)</f>
        <v>750</v>
      </c>
      <c r="S6" s="60">
        <f>L6/M6</f>
        <v>1000</v>
      </c>
      <c r="T6" s="63">
        <f>S6</f>
        <v>1000</v>
      </c>
    </row>
    <row r="7" spans="1:20" ht="20.5" customHeight="1" thickBot="1" x14ac:dyDescent="0.4">
      <c r="A7" s="2"/>
      <c r="B7" s="447" t="s">
        <v>300</v>
      </c>
      <c r="C7" s="369">
        <v>24000</v>
      </c>
      <c r="D7" s="370">
        <v>1</v>
      </c>
      <c r="E7" s="315">
        <f>C7*D7</f>
        <v>24000</v>
      </c>
      <c r="F7" s="396"/>
      <c r="G7" s="2"/>
      <c r="H7" s="2"/>
      <c r="I7" s="2"/>
      <c r="J7" s="2"/>
      <c r="K7" s="51" t="str">
        <f>B17</f>
        <v xml:space="preserve">I. 3. Mobilier </v>
      </c>
      <c r="L7" s="53">
        <f>E17</f>
        <v>3000</v>
      </c>
      <c r="M7" s="53">
        <v>5</v>
      </c>
      <c r="N7" s="53">
        <v>0</v>
      </c>
      <c r="O7" s="53">
        <f>L7/M7/4</f>
        <v>150</v>
      </c>
      <c r="P7" s="53">
        <f t="shared" si="0"/>
        <v>150</v>
      </c>
      <c r="Q7" s="53">
        <f t="shared" si="0"/>
        <v>150</v>
      </c>
      <c r="R7" s="60">
        <f>SUM(N7:Q7)</f>
        <v>450</v>
      </c>
      <c r="S7" s="60">
        <f>L7/M7/4</f>
        <v>150</v>
      </c>
      <c r="T7" s="63">
        <f>S7</f>
        <v>150</v>
      </c>
    </row>
    <row r="8" spans="1:20" ht="19" customHeight="1" thickBot="1" x14ac:dyDescent="0.4">
      <c r="A8" s="2"/>
      <c r="B8" s="448" t="s">
        <v>297</v>
      </c>
      <c r="C8" s="369">
        <f>2000*4.7</f>
        <v>9400</v>
      </c>
      <c r="D8" s="370">
        <v>1</v>
      </c>
      <c r="E8" s="318">
        <f t="shared" ref="E8:E10" si="1">C8*D8</f>
        <v>9400</v>
      </c>
      <c r="F8" s="396"/>
      <c r="G8" s="2"/>
      <c r="H8" s="2"/>
      <c r="I8" s="2"/>
      <c r="J8" s="2"/>
      <c r="K8" s="61" t="s">
        <v>96</v>
      </c>
      <c r="L8" s="61">
        <f>SUM(L5:L7)</f>
        <v>93450</v>
      </c>
      <c r="M8" s="61"/>
      <c r="N8" s="61">
        <f>SUM(N5:N7)</f>
        <v>0</v>
      </c>
      <c r="O8" s="61">
        <f t="shared" ref="O8:T8" si="2">SUM(O5:O7)</f>
        <v>4772.5</v>
      </c>
      <c r="P8" s="61">
        <f t="shared" si="2"/>
        <v>4772.5</v>
      </c>
      <c r="Q8" s="61">
        <f t="shared" si="2"/>
        <v>4772.5</v>
      </c>
      <c r="R8" s="61">
        <f t="shared" si="2"/>
        <v>14317.5</v>
      </c>
      <c r="S8" s="61">
        <f t="shared" si="2"/>
        <v>18640</v>
      </c>
      <c r="T8" s="61">
        <f t="shared" si="2"/>
        <v>18640</v>
      </c>
    </row>
    <row r="9" spans="1:20" ht="17.5" customHeight="1" thickBot="1" x14ac:dyDescent="0.4">
      <c r="A9" s="2"/>
      <c r="B9" s="371"/>
      <c r="C9" s="369"/>
      <c r="D9" s="372"/>
      <c r="E9" s="318">
        <f t="shared" si="1"/>
        <v>0</v>
      </c>
      <c r="F9" s="396"/>
      <c r="G9" s="4"/>
      <c r="H9" s="4"/>
      <c r="I9" s="4"/>
      <c r="J9" s="4"/>
      <c r="K9" s="51" t="str">
        <f>B23</f>
        <v>II. Investitia - Active  necorporale</v>
      </c>
      <c r="L9" s="54" t="s">
        <v>93</v>
      </c>
      <c r="M9" s="54" t="s">
        <v>94</v>
      </c>
      <c r="N9" s="54" t="s">
        <v>98</v>
      </c>
      <c r="O9" s="54" t="s">
        <v>99</v>
      </c>
      <c r="P9" s="54" t="s">
        <v>100</v>
      </c>
      <c r="Q9" s="54" t="s">
        <v>101</v>
      </c>
      <c r="R9" s="54" t="s">
        <v>102</v>
      </c>
      <c r="S9" s="54" t="s">
        <v>103</v>
      </c>
      <c r="T9" s="59" t="s">
        <v>104</v>
      </c>
    </row>
    <row r="10" spans="1:20" ht="15.5" customHeight="1" thickBot="1" x14ac:dyDescent="0.4">
      <c r="A10" s="2"/>
      <c r="B10" s="371"/>
      <c r="C10" s="373"/>
      <c r="D10" s="370"/>
      <c r="E10" s="318">
        <f t="shared" si="1"/>
        <v>0</v>
      </c>
      <c r="F10" s="396"/>
      <c r="G10" s="4"/>
      <c r="H10" s="4"/>
      <c r="I10" s="4"/>
      <c r="J10" s="4"/>
      <c r="K10" s="186" t="str">
        <f>B25</f>
        <v>II.1.Programe de calculator</v>
      </c>
      <c r="L10" s="53">
        <f>E25</f>
        <v>0</v>
      </c>
      <c r="M10" s="53">
        <f>F25</f>
        <v>3</v>
      </c>
      <c r="N10" s="53"/>
      <c r="O10" s="53">
        <f>L10/M10/4</f>
        <v>0</v>
      </c>
      <c r="P10" s="53">
        <f>O10</f>
        <v>0</v>
      </c>
      <c r="Q10" s="53">
        <f>P10</f>
        <v>0</v>
      </c>
      <c r="R10" s="53">
        <f>SUM(N10:Q10)</f>
        <v>0</v>
      </c>
      <c r="S10" s="53">
        <f>L10/M10</f>
        <v>0</v>
      </c>
      <c r="T10" s="63">
        <f>S10</f>
        <v>0</v>
      </c>
    </row>
    <row r="11" spans="1:20" x14ac:dyDescent="0.35">
      <c r="A11" s="2"/>
      <c r="B11" s="314" t="s">
        <v>108</v>
      </c>
      <c r="C11" s="378"/>
      <c r="D11" s="315">
        <f>SUM(D12:D16)</f>
        <v>1</v>
      </c>
      <c r="E11" s="315">
        <f>SUM(E12:E16)</f>
        <v>3000</v>
      </c>
      <c r="F11" s="395">
        <v>3</v>
      </c>
      <c r="G11" s="4"/>
      <c r="H11" s="5"/>
      <c r="I11" s="4"/>
      <c r="J11" s="4"/>
      <c r="K11" s="186" t="str">
        <f>B27</f>
        <v>II.2. Marci brevete</v>
      </c>
      <c r="L11" s="63">
        <f>E27</f>
        <v>0</v>
      </c>
      <c r="M11" s="53">
        <f>F27</f>
        <v>0</v>
      </c>
      <c r="N11" s="49"/>
      <c r="O11" s="53"/>
      <c r="P11" s="53">
        <f>O11</f>
        <v>0</v>
      </c>
      <c r="Q11" s="53">
        <f>P11</f>
        <v>0</v>
      </c>
      <c r="R11" s="53">
        <f>SUM(N11:Q11)</f>
        <v>0</v>
      </c>
      <c r="S11" s="53">
        <f>Q11</f>
        <v>0</v>
      </c>
      <c r="T11" s="63">
        <f>S11</f>
        <v>0</v>
      </c>
    </row>
    <row r="12" spans="1:20" x14ac:dyDescent="0.35">
      <c r="A12" s="2"/>
      <c r="B12" s="319" t="s">
        <v>293</v>
      </c>
      <c r="C12" s="379">
        <v>3000</v>
      </c>
      <c r="D12" s="316">
        <v>1</v>
      </c>
      <c r="E12" s="318">
        <f>C12*D12</f>
        <v>3000</v>
      </c>
      <c r="F12" s="396"/>
      <c r="G12" s="4"/>
      <c r="H12" s="4"/>
      <c r="I12" s="4"/>
      <c r="J12" s="4"/>
      <c r="K12" s="61" t="str">
        <f>B28</f>
        <v>II.3 Alte active necorporale</v>
      </c>
      <c r="L12" s="63">
        <f>E28</f>
        <v>0</v>
      </c>
      <c r="M12" s="53">
        <v>3</v>
      </c>
      <c r="N12" s="61"/>
      <c r="O12" s="53">
        <f>L12/M12/4</f>
        <v>0</v>
      </c>
      <c r="P12" s="53">
        <f>O12</f>
        <v>0</v>
      </c>
      <c r="Q12" s="53">
        <f>P12</f>
        <v>0</v>
      </c>
      <c r="R12" s="53">
        <f>SUM(N12:Q12)</f>
        <v>0</v>
      </c>
      <c r="S12" s="53">
        <f>Q12</f>
        <v>0</v>
      </c>
      <c r="T12" s="1"/>
    </row>
    <row r="13" spans="1:20" ht="11.5" customHeight="1" thickBot="1" x14ac:dyDescent="0.4">
      <c r="A13" s="2"/>
      <c r="B13" s="320"/>
      <c r="C13" s="316"/>
      <c r="D13" s="316"/>
      <c r="E13" s="318">
        <f t="shared" ref="E13:E15" si="3">C13*D13</f>
        <v>0</v>
      </c>
      <c r="F13" s="396"/>
      <c r="G13" s="4"/>
      <c r="H13" s="4"/>
      <c r="I13" s="4"/>
      <c r="J13" s="4"/>
      <c r="K13" s="56" t="s">
        <v>97</v>
      </c>
      <c r="L13" s="63">
        <f>SUM(L10:L12)</f>
        <v>0</v>
      </c>
      <c r="M13" s="53"/>
      <c r="N13" s="56">
        <f>SUM(N10:N12)</f>
        <v>0</v>
      </c>
      <c r="O13" s="56">
        <f>SUM(O10:O12)</f>
        <v>0</v>
      </c>
      <c r="P13" s="56">
        <f>SUM(P10:P12)</f>
        <v>0</v>
      </c>
      <c r="Q13" s="56">
        <f>SUM(Q10:Q12)</f>
        <v>0</v>
      </c>
      <c r="R13" s="56">
        <f>SUM(R10:R12)</f>
        <v>0</v>
      </c>
      <c r="S13" s="56">
        <f>SUM(S10:S12)</f>
        <v>0</v>
      </c>
      <c r="T13" s="56">
        <f>SUM(T10:T12)</f>
        <v>0</v>
      </c>
    </row>
    <row r="14" spans="1:20" ht="15" thickBot="1" x14ac:dyDescent="0.4">
      <c r="A14" s="2"/>
      <c r="B14" s="317"/>
      <c r="C14" s="316"/>
      <c r="D14" s="316"/>
      <c r="E14" s="318">
        <f t="shared" si="3"/>
        <v>0</v>
      </c>
      <c r="F14" s="396"/>
      <c r="G14" s="4"/>
      <c r="H14" s="4"/>
      <c r="I14" s="4"/>
      <c r="J14" s="4"/>
      <c r="K14" s="187" t="s">
        <v>115</v>
      </c>
      <c r="L14" s="65">
        <f>L8+L13</f>
        <v>93450</v>
      </c>
      <c r="M14" s="65">
        <f>M8+M13</f>
        <v>0</v>
      </c>
      <c r="N14" s="65">
        <f>N8+N13</f>
        <v>0</v>
      </c>
      <c r="O14" s="65">
        <f>O8+O13</f>
        <v>4772.5</v>
      </c>
      <c r="P14" s="65">
        <f>P8+P13</f>
        <v>4772.5</v>
      </c>
      <c r="Q14" s="65">
        <f>Q8+Q13</f>
        <v>4772.5</v>
      </c>
      <c r="R14" s="65">
        <f>R8+R13</f>
        <v>14317.5</v>
      </c>
      <c r="S14" s="65">
        <f>S8+S13</f>
        <v>18640</v>
      </c>
      <c r="T14" s="65">
        <f>T8+T13</f>
        <v>18640</v>
      </c>
    </row>
    <row r="15" spans="1:20" s="202" customFormat="1" ht="15" thickBot="1" x14ac:dyDescent="0.4">
      <c r="B15" s="321"/>
      <c r="C15" s="322"/>
      <c r="D15" s="316"/>
      <c r="E15" s="318">
        <f t="shared" si="3"/>
        <v>0</v>
      </c>
      <c r="F15" s="396"/>
      <c r="K15" s="72"/>
      <c r="L15" s="118"/>
      <c r="M15" s="118"/>
      <c r="N15" s="118"/>
      <c r="O15" s="118"/>
      <c r="P15" s="118"/>
      <c r="Q15" s="118"/>
      <c r="R15" s="118"/>
      <c r="S15" s="118"/>
      <c r="T15" s="118"/>
    </row>
    <row r="16" spans="1:20" ht="15" thickBot="1" x14ac:dyDescent="0.4">
      <c r="A16" s="2"/>
      <c r="B16" s="204"/>
      <c r="C16" s="323"/>
      <c r="D16" s="316"/>
      <c r="E16" s="318"/>
      <c r="F16" s="397"/>
      <c r="G16" s="4"/>
      <c r="H16" s="4"/>
      <c r="I16" s="4"/>
      <c r="J16" s="4"/>
      <c r="K16" s="72"/>
      <c r="L16" s="57"/>
      <c r="M16" s="57"/>
      <c r="N16" s="57"/>
      <c r="O16" s="57"/>
      <c r="P16" s="57"/>
      <c r="Q16" s="57"/>
      <c r="R16" s="57"/>
      <c r="S16" s="57"/>
      <c r="T16" s="64"/>
    </row>
    <row r="17" spans="1:14" ht="16.5" customHeight="1" x14ac:dyDescent="0.35">
      <c r="A17" s="2"/>
      <c r="B17" s="314" t="s">
        <v>109</v>
      </c>
      <c r="C17" s="324"/>
      <c r="D17" s="315">
        <f>SUM(D18:D20)</f>
        <v>1</v>
      </c>
      <c r="E17" s="325">
        <f>SUM(E18:E20)</f>
        <v>3000</v>
      </c>
      <c r="F17" s="395">
        <v>5</v>
      </c>
      <c r="G17" s="4"/>
      <c r="H17" s="4"/>
      <c r="I17" s="4"/>
      <c r="J17" s="4"/>
      <c r="L17" s="4"/>
      <c r="M17" s="4"/>
      <c r="N17" s="4"/>
    </row>
    <row r="18" spans="1:14" x14ac:dyDescent="0.35">
      <c r="A18" s="4"/>
      <c r="B18" s="319" t="s">
        <v>294</v>
      </c>
      <c r="C18" s="316">
        <v>3000</v>
      </c>
      <c r="D18" s="316">
        <v>1</v>
      </c>
      <c r="E18" s="318">
        <f>C18*D18</f>
        <v>3000</v>
      </c>
      <c r="F18" s="396"/>
      <c r="G18" s="2"/>
      <c r="H18" s="2"/>
      <c r="I18" s="2"/>
      <c r="J18" s="2"/>
      <c r="K18" s="72"/>
      <c r="L18" s="2"/>
      <c r="M18" s="2"/>
      <c r="N18" s="2"/>
    </row>
    <row r="19" spans="1:14" x14ac:dyDescent="0.35">
      <c r="A19" s="4"/>
      <c r="B19" s="317"/>
      <c r="C19" s="316"/>
      <c r="D19" s="316"/>
      <c r="E19" s="318">
        <f>C19*D19</f>
        <v>0</v>
      </c>
      <c r="F19" s="396"/>
      <c r="G19" s="2"/>
      <c r="H19" s="2"/>
      <c r="I19" s="2"/>
      <c r="J19" s="2"/>
      <c r="K19" s="183"/>
      <c r="L19" s="2"/>
      <c r="M19" s="2"/>
      <c r="N19" s="2"/>
    </row>
    <row r="20" spans="1:14" ht="15" thickBot="1" x14ac:dyDescent="0.4">
      <c r="A20" s="4"/>
      <c r="B20" s="326"/>
      <c r="C20" s="323"/>
      <c r="D20" s="323"/>
      <c r="E20" s="327">
        <v>0</v>
      </c>
      <c r="F20" s="397"/>
      <c r="G20" s="2"/>
      <c r="H20" s="2"/>
      <c r="I20" s="2"/>
      <c r="J20" s="2"/>
      <c r="K20" s="183"/>
      <c r="L20" s="2"/>
      <c r="M20" s="2"/>
      <c r="N20" s="2"/>
    </row>
    <row r="21" spans="1:14" ht="15" thickBot="1" x14ac:dyDescent="0.4">
      <c r="A21" s="4"/>
      <c r="B21" s="328" t="s">
        <v>118</v>
      </c>
      <c r="C21" s="329" t="s">
        <v>75</v>
      </c>
      <c r="D21" s="330"/>
      <c r="E21" s="331">
        <f>E5+E11+E17</f>
        <v>93450</v>
      </c>
      <c r="F21" s="204"/>
      <c r="G21" s="2"/>
      <c r="H21" s="2"/>
      <c r="I21" s="2"/>
      <c r="J21" s="2"/>
      <c r="K21" s="72"/>
      <c r="L21" s="2"/>
      <c r="M21" s="2"/>
      <c r="N21" s="2"/>
    </row>
    <row r="22" spans="1:14" s="48" customFormat="1" x14ac:dyDescent="0.35">
      <c r="B22" s="58"/>
      <c r="C22" s="332"/>
      <c r="D22" s="333"/>
      <c r="E22" s="333"/>
      <c r="F22" s="204"/>
      <c r="K22" s="70"/>
    </row>
    <row r="23" spans="1:14" s="48" customFormat="1" ht="42" x14ac:dyDescent="0.35">
      <c r="B23" s="334" t="s">
        <v>114</v>
      </c>
      <c r="C23" s="52" t="s">
        <v>92</v>
      </c>
      <c r="D23" s="52" t="s">
        <v>72</v>
      </c>
      <c r="E23" s="52" t="s">
        <v>73</v>
      </c>
      <c r="F23" s="52" t="s">
        <v>74</v>
      </c>
      <c r="K23" s="70"/>
    </row>
    <row r="24" spans="1:14" s="48" customFormat="1" ht="28" customHeight="1" x14ac:dyDescent="0.35">
      <c r="B24" s="389" t="s">
        <v>110</v>
      </c>
      <c r="C24" s="390"/>
      <c r="D24" s="390"/>
      <c r="E24" s="390"/>
      <c r="F24" s="391"/>
      <c r="K24" s="70"/>
    </row>
    <row r="25" spans="1:14" s="48" customFormat="1" x14ac:dyDescent="0.35">
      <c r="B25" s="313" t="s">
        <v>111</v>
      </c>
      <c r="C25" s="335"/>
      <c r="D25" s="336">
        <f>SUM(D26:D26)</f>
        <v>1</v>
      </c>
      <c r="E25" s="336">
        <f>E26</f>
        <v>0</v>
      </c>
      <c r="F25" s="309">
        <v>3</v>
      </c>
      <c r="K25" s="70"/>
    </row>
    <row r="26" spans="1:14" s="202" customFormat="1" x14ac:dyDescent="0.35">
      <c r="B26" s="313" t="s">
        <v>292</v>
      </c>
      <c r="C26" s="335"/>
      <c r="D26" s="336">
        <v>1</v>
      </c>
      <c r="E26" s="336">
        <f t="shared" ref="E26" si="4">C26*D26</f>
        <v>0</v>
      </c>
      <c r="F26" s="309"/>
      <c r="K26" s="70"/>
    </row>
    <row r="27" spans="1:14" s="48" customFormat="1" x14ac:dyDescent="0.35">
      <c r="B27" s="313" t="s">
        <v>112</v>
      </c>
      <c r="C27" s="335"/>
      <c r="D27" s="336"/>
      <c r="E27" s="336"/>
      <c r="F27" s="309"/>
      <c r="K27" s="70"/>
    </row>
    <row r="28" spans="1:14" s="48" customFormat="1" x14ac:dyDescent="0.35">
      <c r="B28" s="313" t="s">
        <v>113</v>
      </c>
      <c r="C28" s="335"/>
      <c r="D28" s="336"/>
      <c r="E28" s="336"/>
      <c r="F28" s="309"/>
      <c r="K28" s="70"/>
    </row>
    <row r="29" spans="1:14" s="48" customFormat="1" ht="15" thickBot="1" x14ac:dyDescent="0.4">
      <c r="B29" s="313"/>
      <c r="C29" s="335"/>
      <c r="D29" s="336"/>
      <c r="E29" s="336"/>
      <c r="F29" s="309"/>
      <c r="K29" s="70"/>
    </row>
    <row r="30" spans="1:14" s="48" customFormat="1" ht="15" thickBot="1" x14ac:dyDescent="0.4">
      <c r="B30" s="328" t="s">
        <v>119</v>
      </c>
      <c r="C30" s="329" t="s">
        <v>75</v>
      </c>
      <c r="D30" s="330">
        <v>1</v>
      </c>
      <c r="E30" s="331">
        <f>E25+E27+E28</f>
        <v>0</v>
      </c>
      <c r="F30" s="309"/>
      <c r="K30" s="70"/>
    </row>
    <row r="31" spans="1:14" ht="32.5" customHeight="1" x14ac:dyDescent="0.35">
      <c r="A31" s="6"/>
      <c r="B31" s="337"/>
      <c r="C31" s="337"/>
      <c r="D31" s="337"/>
      <c r="E31" s="337"/>
      <c r="F31" s="337"/>
      <c r="G31" s="2"/>
      <c r="H31" s="2"/>
      <c r="I31" s="2"/>
      <c r="J31" s="2"/>
      <c r="L31" s="2"/>
      <c r="M31" s="2"/>
      <c r="N31" s="2"/>
    </row>
    <row r="32" spans="1:14" ht="28" x14ac:dyDescent="0.35">
      <c r="A32" s="6"/>
      <c r="B32" s="338" t="s">
        <v>116</v>
      </c>
      <c r="C32" s="52" t="s">
        <v>76</v>
      </c>
      <c r="D32" s="52" t="s">
        <v>72</v>
      </c>
      <c r="E32" s="52" t="s">
        <v>73</v>
      </c>
      <c r="F32" s="58"/>
      <c r="G32" s="2"/>
      <c r="H32" s="2"/>
      <c r="I32" s="2"/>
      <c r="J32" s="2"/>
      <c r="L32" s="2"/>
      <c r="M32" s="2"/>
      <c r="N32" s="2"/>
    </row>
    <row r="33" spans="1:14" x14ac:dyDescent="0.35">
      <c r="A33" s="6"/>
      <c r="B33" s="338" t="s">
        <v>77</v>
      </c>
      <c r="C33" s="338">
        <v>1200</v>
      </c>
      <c r="D33" s="338">
        <v>1</v>
      </c>
      <c r="E33" s="339">
        <f t="shared" ref="E33:E39" si="5">C33*D33</f>
        <v>1200</v>
      </c>
      <c r="F33" s="340"/>
      <c r="G33" s="2"/>
      <c r="H33" s="2"/>
      <c r="I33" s="2"/>
      <c r="J33" s="2"/>
      <c r="L33" s="2"/>
      <c r="M33" s="2"/>
      <c r="N33" s="2"/>
    </row>
    <row r="34" spans="1:14" ht="15" thickBot="1" x14ac:dyDescent="0.4">
      <c r="A34" s="6"/>
      <c r="B34" s="374"/>
      <c r="C34" s="375"/>
      <c r="D34" s="376"/>
      <c r="E34" s="339">
        <f t="shared" si="5"/>
        <v>0</v>
      </c>
      <c r="F34" s="340"/>
      <c r="G34" s="2"/>
      <c r="H34" s="2"/>
      <c r="I34" s="2"/>
      <c r="J34" s="2"/>
      <c r="L34" s="2"/>
      <c r="M34" s="2"/>
      <c r="N34" s="2"/>
    </row>
    <row r="35" spans="1:14" ht="15" hidden="1" outlineLevel="1" thickBot="1" x14ac:dyDescent="0.4">
      <c r="A35" s="6"/>
      <c r="B35" s="374"/>
      <c r="C35" s="375"/>
      <c r="D35" s="376"/>
      <c r="E35" s="339">
        <f t="shared" si="5"/>
        <v>0</v>
      </c>
      <c r="F35" s="340"/>
      <c r="G35" s="2"/>
      <c r="H35" s="2"/>
      <c r="I35" s="2"/>
      <c r="J35" s="2"/>
      <c r="L35" s="2"/>
      <c r="M35" s="2"/>
      <c r="N35" s="2"/>
    </row>
    <row r="36" spans="1:14" ht="15" hidden="1" outlineLevel="1" thickBot="1" x14ac:dyDescent="0.4">
      <c r="A36" s="6"/>
      <c r="B36" s="374"/>
      <c r="C36" s="375"/>
      <c r="D36" s="377"/>
      <c r="E36" s="339">
        <f t="shared" si="5"/>
        <v>0</v>
      </c>
      <c r="F36" s="340"/>
      <c r="G36" s="2"/>
      <c r="H36" s="2"/>
      <c r="I36" s="2"/>
      <c r="J36" s="2"/>
      <c r="L36" s="2"/>
      <c r="M36" s="2"/>
      <c r="N36" s="2"/>
    </row>
    <row r="37" spans="1:14" ht="15" hidden="1" outlineLevel="1" thickBot="1" x14ac:dyDescent="0.4">
      <c r="A37" s="6"/>
      <c r="B37" s="374"/>
      <c r="C37" s="375"/>
      <c r="D37" s="377"/>
      <c r="E37" s="339">
        <f t="shared" si="5"/>
        <v>0</v>
      </c>
      <c r="F37" s="340"/>
      <c r="G37" s="2"/>
      <c r="H37" s="2"/>
      <c r="I37" s="2"/>
      <c r="J37" s="2"/>
      <c r="K37" s="70">
        <v>0</v>
      </c>
      <c r="L37" s="2"/>
      <c r="M37" s="2"/>
      <c r="N37" s="2"/>
    </row>
    <row r="38" spans="1:14" hidden="1" outlineLevel="1" x14ac:dyDescent="0.35">
      <c r="A38" s="6"/>
      <c r="B38" s="359"/>
      <c r="C38" s="338"/>
      <c r="D38" s="338"/>
      <c r="E38" s="339">
        <f t="shared" si="5"/>
        <v>0</v>
      </c>
      <c r="F38" s="340"/>
      <c r="G38" s="2"/>
      <c r="H38" s="2"/>
      <c r="I38" s="2"/>
      <c r="J38" s="2"/>
      <c r="L38" s="2"/>
      <c r="M38" s="2"/>
      <c r="N38" s="2"/>
    </row>
    <row r="39" spans="1:14" hidden="1" outlineLevel="1" x14ac:dyDescent="0.35">
      <c r="A39" s="6"/>
      <c r="B39" s="338"/>
      <c r="C39" s="338"/>
      <c r="D39" s="338"/>
      <c r="E39" s="339">
        <f t="shared" si="5"/>
        <v>0</v>
      </c>
      <c r="F39" s="340"/>
      <c r="G39" s="2"/>
      <c r="H39" s="2"/>
      <c r="I39" s="2"/>
      <c r="J39" s="2"/>
      <c r="L39" s="2"/>
      <c r="M39" s="2"/>
      <c r="N39" s="2"/>
    </row>
    <row r="40" spans="1:14" collapsed="1" x14ac:dyDescent="0.35">
      <c r="A40" s="6"/>
      <c r="B40" s="338" t="s">
        <v>117</v>
      </c>
      <c r="C40" s="338"/>
      <c r="D40" s="338"/>
      <c r="E40" s="339">
        <f>SUM(E33:E39)</f>
        <v>1200</v>
      </c>
      <c r="F40" s="340"/>
      <c r="G40" s="2"/>
      <c r="H40" s="2"/>
      <c r="I40" s="2"/>
      <c r="J40" s="2"/>
      <c r="L40" s="2"/>
      <c r="M40" s="2"/>
      <c r="N40" s="2"/>
    </row>
    <row r="41" spans="1:14" s="48" customFormat="1" x14ac:dyDescent="0.35">
      <c r="A41" s="50"/>
      <c r="B41" s="341"/>
      <c r="C41" s="342"/>
      <c r="D41" s="342"/>
      <c r="E41" s="343"/>
      <c r="F41" s="340"/>
      <c r="K41" s="70"/>
    </row>
    <row r="42" spans="1:14" ht="29.5" customHeight="1" x14ac:dyDescent="0.35">
      <c r="A42" s="2"/>
      <c r="B42" s="344" t="s">
        <v>120</v>
      </c>
      <c r="C42" s="52" t="s">
        <v>76</v>
      </c>
      <c r="D42" s="52" t="s">
        <v>72</v>
      </c>
      <c r="E42" s="52" t="s">
        <v>73</v>
      </c>
      <c r="F42" s="398"/>
      <c r="G42" s="2"/>
      <c r="H42" s="2"/>
      <c r="I42" s="2"/>
      <c r="J42" s="2"/>
      <c r="L42" s="2"/>
      <c r="M42" s="2"/>
      <c r="N42" s="2"/>
    </row>
    <row r="43" spans="1:14" ht="15" thickBot="1" x14ac:dyDescent="0.4">
      <c r="A43" s="2"/>
      <c r="B43" s="368" t="s">
        <v>291</v>
      </c>
      <c r="C43" s="369"/>
      <c r="D43" s="370">
        <v>1</v>
      </c>
      <c r="E43" s="318">
        <f>C43*D43</f>
        <v>0</v>
      </c>
      <c r="F43" s="398"/>
      <c r="G43" s="2"/>
      <c r="H43" s="2"/>
      <c r="I43" s="2"/>
      <c r="J43" s="2"/>
      <c r="L43" s="2"/>
      <c r="M43" s="2"/>
      <c r="N43" s="2"/>
    </row>
    <row r="44" spans="1:14" x14ac:dyDescent="0.35">
      <c r="A44" s="2"/>
      <c r="B44" s="345"/>
      <c r="C44" s="316"/>
      <c r="D44" s="316"/>
      <c r="E44" s="318">
        <f>C44*D44</f>
        <v>0</v>
      </c>
      <c r="F44" s="398"/>
      <c r="G44" s="2"/>
      <c r="H44" s="2"/>
      <c r="I44" s="2"/>
      <c r="J44" s="2"/>
      <c r="L44" s="2"/>
      <c r="M44" s="2"/>
      <c r="N44" s="2"/>
    </row>
    <row r="45" spans="1:14" x14ac:dyDescent="0.35">
      <c r="A45" s="2"/>
      <c r="B45" s="345"/>
      <c r="C45" s="316"/>
      <c r="D45" s="316"/>
      <c r="E45" s="318">
        <f>C45*D45</f>
        <v>0</v>
      </c>
      <c r="F45" s="398"/>
      <c r="G45" s="2"/>
      <c r="H45" s="2"/>
      <c r="I45" s="2"/>
      <c r="J45" s="2"/>
      <c r="L45" s="2"/>
      <c r="M45" s="2"/>
      <c r="N45" s="2"/>
    </row>
    <row r="46" spans="1:14" x14ac:dyDescent="0.35">
      <c r="A46" s="2"/>
      <c r="B46" s="346"/>
      <c r="C46" s="316"/>
      <c r="D46" s="316"/>
      <c r="E46" s="318">
        <f>C46*D46</f>
        <v>0</v>
      </c>
      <c r="F46" s="398"/>
      <c r="G46" s="2"/>
      <c r="H46" s="2"/>
      <c r="I46" s="2"/>
      <c r="J46" s="2"/>
      <c r="L46" s="2"/>
      <c r="M46" s="2"/>
      <c r="N46" s="2"/>
    </row>
    <row r="47" spans="1:14" x14ac:dyDescent="0.35">
      <c r="A47" s="2"/>
      <c r="B47" s="346"/>
      <c r="C47" s="316"/>
      <c r="D47" s="316"/>
      <c r="E47" s="318">
        <f>C47*D47</f>
        <v>0</v>
      </c>
      <c r="F47" s="398"/>
      <c r="G47" s="2"/>
      <c r="H47" s="2"/>
      <c r="I47" s="2"/>
      <c r="J47" s="2"/>
      <c r="L47" s="2"/>
      <c r="M47" s="2"/>
      <c r="N47" s="2"/>
    </row>
    <row r="48" spans="1:14" x14ac:dyDescent="0.35">
      <c r="A48" s="2"/>
      <c r="B48" s="346"/>
      <c r="C48" s="316"/>
      <c r="D48" s="316"/>
      <c r="E48" s="318">
        <f>SUM(E43:E47)</f>
        <v>0</v>
      </c>
      <c r="F48" s="398"/>
      <c r="G48" s="2"/>
      <c r="H48" s="2"/>
      <c r="I48" s="2"/>
      <c r="J48" s="2"/>
      <c r="L48" s="2"/>
      <c r="M48" s="2"/>
      <c r="N48" s="2"/>
    </row>
    <row r="49" spans="1:14" ht="15" thickBot="1" x14ac:dyDescent="0.4">
      <c r="A49" s="6"/>
      <c r="B49" s="337"/>
      <c r="C49" s="337"/>
      <c r="D49" s="337"/>
      <c r="E49" s="347"/>
      <c r="F49" s="337"/>
      <c r="G49" s="2"/>
      <c r="H49" s="2"/>
      <c r="I49" s="2"/>
      <c r="J49" s="2"/>
      <c r="L49" s="2"/>
      <c r="M49" s="2"/>
      <c r="N49" s="2"/>
    </row>
    <row r="50" spans="1:14" x14ac:dyDescent="0.35">
      <c r="A50" s="2"/>
      <c r="B50" s="314" t="s">
        <v>121</v>
      </c>
      <c r="C50" s="348" t="s">
        <v>78</v>
      </c>
      <c r="D50" s="348" t="s">
        <v>72</v>
      </c>
      <c r="E50" s="349" t="s">
        <v>79</v>
      </c>
      <c r="F50" s="204"/>
      <c r="G50" s="4"/>
      <c r="H50" s="4"/>
      <c r="I50" s="4"/>
      <c r="J50" s="2"/>
      <c r="L50" s="2"/>
      <c r="M50" s="2"/>
      <c r="N50" s="2"/>
    </row>
    <row r="51" spans="1:14" x14ac:dyDescent="0.35">
      <c r="A51" s="2"/>
      <c r="B51" s="350" t="s">
        <v>80</v>
      </c>
      <c r="C51" s="338"/>
      <c r="D51" s="339">
        <v>3</v>
      </c>
      <c r="E51" s="351">
        <f>SUM(E52:E54)</f>
        <v>4500</v>
      </c>
      <c r="F51" s="352"/>
      <c r="G51" s="4"/>
      <c r="H51" s="4"/>
      <c r="I51" s="4"/>
      <c r="J51" s="2"/>
      <c r="L51" s="2"/>
      <c r="M51" s="2"/>
      <c r="N51" s="2"/>
    </row>
    <row r="52" spans="1:14" ht="28" x14ac:dyDescent="0.35">
      <c r="A52" s="2"/>
      <c r="B52" s="353" t="s">
        <v>167</v>
      </c>
      <c r="C52" s="354">
        <v>1500</v>
      </c>
      <c r="D52" s="354">
        <v>1</v>
      </c>
      <c r="E52" s="351">
        <f>C52*D52</f>
        <v>1500</v>
      </c>
      <c r="F52" s="352"/>
      <c r="G52" s="4"/>
      <c r="H52" s="4"/>
      <c r="I52" s="4"/>
      <c r="J52" s="2"/>
      <c r="L52" s="2"/>
      <c r="M52" s="2"/>
      <c r="N52" s="2"/>
    </row>
    <row r="53" spans="1:14" x14ac:dyDescent="0.35">
      <c r="A53" s="2"/>
      <c r="B53" s="355" t="s">
        <v>298</v>
      </c>
      <c r="C53" s="354">
        <v>3000</v>
      </c>
      <c r="D53" s="354">
        <v>1</v>
      </c>
      <c r="E53" s="351">
        <f>C53*D53</f>
        <v>3000</v>
      </c>
      <c r="F53" s="352"/>
      <c r="G53" s="4"/>
      <c r="H53" s="4"/>
      <c r="I53" s="4"/>
      <c r="J53" s="2"/>
      <c r="L53" s="2"/>
      <c r="M53" s="2"/>
      <c r="N53" s="2"/>
    </row>
    <row r="54" spans="1:14" ht="15" thickBot="1" x14ac:dyDescent="0.4">
      <c r="A54" s="2"/>
      <c r="B54" s="356" t="s">
        <v>81</v>
      </c>
      <c r="C54" s="357"/>
      <c r="D54" s="357">
        <v>1</v>
      </c>
      <c r="E54" s="351">
        <f>C54*D54</f>
        <v>0</v>
      </c>
      <c r="F54" s="352"/>
      <c r="G54" s="4"/>
      <c r="H54" s="4"/>
      <c r="I54" s="4"/>
      <c r="J54" s="2"/>
      <c r="L54" s="2"/>
      <c r="M54" s="2"/>
      <c r="N54" s="2"/>
    </row>
    <row r="55" spans="1:14" ht="15" thickBot="1" x14ac:dyDescent="0.4">
      <c r="A55" s="2"/>
      <c r="B55" s="16"/>
      <c r="C55" s="8"/>
      <c r="D55" s="8"/>
      <c r="E55" s="8"/>
      <c r="F55" s="14"/>
      <c r="G55" s="4"/>
      <c r="H55" s="4"/>
      <c r="I55" s="4"/>
      <c r="J55" s="2"/>
      <c r="L55" s="2"/>
      <c r="M55" s="2"/>
      <c r="N55" s="2"/>
    </row>
    <row r="56" spans="1:14" ht="28.5" x14ac:dyDescent="0.35">
      <c r="A56" s="2"/>
      <c r="B56" s="20" t="s">
        <v>122</v>
      </c>
      <c r="C56" s="17" t="s">
        <v>79</v>
      </c>
      <c r="D56" s="18" t="s">
        <v>82</v>
      </c>
      <c r="E56" s="4"/>
      <c r="F56" s="4"/>
      <c r="G56" s="4"/>
      <c r="H56" s="4"/>
      <c r="I56" s="45"/>
      <c r="J56" s="2"/>
      <c r="L56" s="2"/>
      <c r="M56" s="2"/>
      <c r="N56" s="2"/>
    </row>
    <row r="57" spans="1:14" ht="23.5" x14ac:dyDescent="0.35">
      <c r="A57" s="2"/>
      <c r="B57" s="15" t="str">
        <f>B4</f>
        <v>I.Active corporale cu valoare unitara mai mare de 2500 lei ( TVA inclus)</v>
      </c>
      <c r="C57" s="24">
        <f>E21</f>
        <v>93450</v>
      </c>
      <c r="D57" s="25">
        <f>C57/C62</f>
        <v>0.94251134644478063</v>
      </c>
      <c r="E57" s="4" t="s">
        <v>165</v>
      </c>
      <c r="F57" s="4"/>
      <c r="G57" s="4"/>
      <c r="H57" s="4"/>
      <c r="I57" s="46"/>
      <c r="J57" s="2"/>
      <c r="L57" s="2"/>
      <c r="M57" s="2"/>
      <c r="N57" s="2"/>
    </row>
    <row r="58" spans="1:14" ht="28" x14ac:dyDescent="0.35">
      <c r="A58" s="2"/>
      <c r="B58" s="62" t="str">
        <f>B24</f>
        <v>II. Investitia - Active  necorporale cu valoare unitara mai mare de 2500 lei ( TVA inclus)</v>
      </c>
      <c r="C58" s="26">
        <f>E30</f>
        <v>0</v>
      </c>
      <c r="D58" s="27">
        <f>C58/C62</f>
        <v>0</v>
      </c>
      <c r="E58" s="4" t="s">
        <v>165</v>
      </c>
      <c r="F58" s="4"/>
      <c r="G58" s="4"/>
      <c r="H58" s="4"/>
      <c r="I58" s="4"/>
      <c r="J58" s="2"/>
      <c r="L58" s="2"/>
      <c r="M58" s="2"/>
      <c r="N58" s="2"/>
    </row>
    <row r="59" spans="1:14" x14ac:dyDescent="0.35">
      <c r="A59" s="2"/>
      <c r="B59" s="19" t="str">
        <f>B32</f>
        <v xml:space="preserve">III. Obiecte de inventar ( valoare achizitie &lt;2500 lei TVA inclus) </v>
      </c>
      <c r="C59" s="26">
        <f>E40</f>
        <v>1200</v>
      </c>
      <c r="D59" s="27">
        <f>C59/C62</f>
        <v>1.2102874432677761E-2</v>
      </c>
      <c r="E59" s="4" t="s">
        <v>165</v>
      </c>
      <c r="F59" s="4"/>
      <c r="G59" s="168">
        <f>C62-'an 1'!E43</f>
        <v>4500</v>
      </c>
      <c r="H59" s="4"/>
      <c r="I59" s="4"/>
      <c r="J59" s="2"/>
      <c r="L59" s="2"/>
      <c r="M59" s="2"/>
      <c r="N59" s="2"/>
    </row>
    <row r="60" spans="1:14" x14ac:dyDescent="0.35">
      <c r="A60" s="2"/>
      <c r="B60" s="15" t="str">
        <f>B42</f>
        <v>IV. Amanenajari spatii de Productie /Prestari servicii/Comert</v>
      </c>
      <c r="C60" s="55">
        <f>E48</f>
        <v>0</v>
      </c>
      <c r="D60" s="27">
        <v>0</v>
      </c>
      <c r="E60" s="179" t="s">
        <v>165</v>
      </c>
      <c r="F60" s="4"/>
      <c r="G60" s="4"/>
      <c r="H60" s="4"/>
      <c r="I60" s="4"/>
      <c r="J60" s="2"/>
      <c r="L60" s="2"/>
      <c r="M60" s="2"/>
      <c r="N60" s="2"/>
    </row>
    <row r="61" spans="1:14" ht="15" thickBot="1" x14ac:dyDescent="0.4">
      <c r="A61" s="2"/>
      <c r="B61" s="21" t="str">
        <f>B50</f>
        <v>V. Cheltuieli anterioare productiei</v>
      </c>
      <c r="C61" s="177">
        <f>E51</f>
        <v>4500</v>
      </c>
      <c r="D61" s="28">
        <f>C61/C62</f>
        <v>4.5385779122541603E-2</v>
      </c>
      <c r="E61" s="179" t="s">
        <v>165</v>
      </c>
      <c r="F61" s="4"/>
      <c r="G61" s="4"/>
      <c r="H61" s="4"/>
      <c r="I61" s="4"/>
      <c r="J61" s="2"/>
      <c r="L61" s="2"/>
      <c r="M61" s="2"/>
      <c r="N61" s="2"/>
    </row>
    <row r="62" spans="1:14" ht="15" thickBot="1" x14ac:dyDescent="0.4">
      <c r="A62" s="2"/>
      <c r="B62" s="22" t="s">
        <v>83</v>
      </c>
      <c r="C62" s="29">
        <f>SUM(C57:C61)</f>
        <v>99150</v>
      </c>
      <c r="D62" s="30">
        <v>1</v>
      </c>
      <c r="E62" s="4"/>
      <c r="F62" s="7"/>
      <c r="G62" s="301">
        <f>C62/4.7</f>
        <v>21095.744680851061</v>
      </c>
      <c r="H62" s="4"/>
      <c r="I62" s="4"/>
      <c r="J62" s="2"/>
      <c r="L62" s="2"/>
      <c r="M62" s="2"/>
      <c r="N62" s="2"/>
    </row>
    <row r="63" spans="1:14" ht="15" thickBot="1" x14ac:dyDescent="0.4">
      <c r="A63" s="2"/>
      <c r="B63" s="4"/>
      <c r="C63" s="4"/>
      <c r="D63" s="4"/>
      <c r="E63" s="4"/>
      <c r="F63" s="4"/>
      <c r="G63" s="4"/>
      <c r="H63" s="4"/>
      <c r="I63" s="4"/>
      <c r="J63" s="2"/>
      <c r="L63" s="2"/>
      <c r="M63" s="2"/>
      <c r="N63" s="2"/>
    </row>
    <row r="64" spans="1:14" ht="15" thickBot="1" x14ac:dyDescent="0.4">
      <c r="A64" s="2"/>
      <c r="B64" s="11" t="s">
        <v>123</v>
      </c>
      <c r="C64" s="10" t="s">
        <v>75</v>
      </c>
      <c r="D64" s="10" t="s">
        <v>84</v>
      </c>
      <c r="E64" s="4"/>
      <c r="F64" s="4"/>
      <c r="G64" s="4"/>
      <c r="H64" s="4"/>
      <c r="I64" s="4"/>
      <c r="J64" s="2"/>
      <c r="L64" s="2"/>
      <c r="M64" s="2"/>
      <c r="N64" s="2"/>
    </row>
    <row r="65" spans="1:14" ht="15" thickBot="1" x14ac:dyDescent="0.4">
      <c r="A65" s="4"/>
      <c r="B65" s="12" t="s">
        <v>85</v>
      </c>
      <c r="C65" s="34"/>
      <c r="D65" s="34"/>
      <c r="E65" s="4"/>
      <c r="F65" s="4"/>
      <c r="G65" s="4"/>
      <c r="H65" s="4"/>
      <c r="I65" s="4"/>
      <c r="J65" s="4"/>
      <c r="L65" s="4"/>
      <c r="M65" s="4"/>
      <c r="N65" s="4"/>
    </row>
    <row r="66" spans="1:14" ht="15" thickBot="1" x14ac:dyDescent="0.4">
      <c r="A66" s="4"/>
      <c r="B66" s="32" t="s">
        <v>86</v>
      </c>
      <c r="C66" s="42">
        <v>173667</v>
      </c>
      <c r="D66" s="47">
        <v>1</v>
      </c>
      <c r="E66" s="4"/>
      <c r="F66" s="7">
        <v>178340</v>
      </c>
      <c r="G66" s="4">
        <v>133755</v>
      </c>
      <c r="H66" s="4"/>
      <c r="I66" s="4"/>
      <c r="J66" s="4"/>
      <c r="L66" s="4"/>
      <c r="M66" s="4"/>
      <c r="N66" s="4"/>
    </row>
    <row r="67" spans="1:14" ht="28.5" thickBot="1" x14ac:dyDescent="0.4">
      <c r="A67" s="4"/>
      <c r="B67" s="32" t="s">
        <v>87</v>
      </c>
      <c r="C67" s="9">
        <v>0</v>
      </c>
      <c r="D67" s="23"/>
      <c r="E67" s="4"/>
      <c r="F67" s="178">
        <f>F66/40000</f>
        <v>4.4584999999999999</v>
      </c>
      <c r="G67" s="4"/>
      <c r="H67" s="4"/>
      <c r="I67" s="4"/>
      <c r="J67" s="4"/>
      <c r="L67" s="4"/>
      <c r="M67" s="4"/>
      <c r="N67" s="4"/>
    </row>
    <row r="68" spans="1:14" ht="15" thickBot="1" x14ac:dyDescent="0.4">
      <c r="A68" s="4"/>
      <c r="B68" s="33" t="s">
        <v>88</v>
      </c>
      <c r="C68" s="9"/>
      <c r="D68" s="23"/>
      <c r="E68" s="4"/>
      <c r="F68" s="4"/>
      <c r="G68" s="4"/>
      <c r="H68" s="4"/>
      <c r="I68" s="4"/>
      <c r="J68" s="4"/>
      <c r="L68" s="4"/>
      <c r="M68" s="4"/>
      <c r="N68" s="4"/>
    </row>
    <row r="69" spans="1:14" ht="28.5" thickBot="1" x14ac:dyDescent="0.4">
      <c r="A69" s="4"/>
      <c r="B69" s="32" t="s">
        <v>89</v>
      </c>
      <c r="C69" s="42">
        <f>C62</f>
        <v>99150</v>
      </c>
      <c r="D69" s="43">
        <f>C69/C71</f>
        <v>0.5709202093662008</v>
      </c>
      <c r="E69" s="4"/>
      <c r="F69" s="4"/>
      <c r="G69" s="4"/>
      <c r="H69" s="4"/>
      <c r="I69" s="4"/>
      <c r="J69" s="4"/>
      <c r="L69" s="4"/>
      <c r="M69" s="4"/>
      <c r="N69" s="4"/>
    </row>
    <row r="70" spans="1:14" ht="15" thickBot="1" x14ac:dyDescent="0.4">
      <c r="A70" s="4"/>
      <c r="B70" s="32" t="s">
        <v>90</v>
      </c>
      <c r="C70" s="42">
        <f>C66-C69</f>
        <v>74517</v>
      </c>
      <c r="D70" s="43">
        <f>C70/C71</f>
        <v>0.42907979063379914</v>
      </c>
      <c r="E70" s="4"/>
      <c r="F70" s="4"/>
      <c r="G70" s="4"/>
      <c r="H70" s="4"/>
      <c r="I70" s="8"/>
      <c r="J70" s="8"/>
      <c r="K70" s="72"/>
      <c r="L70" s="4"/>
      <c r="M70" s="4"/>
      <c r="N70" s="4"/>
    </row>
    <row r="71" spans="1:14" ht="15" thickBot="1" x14ac:dyDescent="0.4">
      <c r="A71" s="4"/>
      <c r="B71" s="12" t="s">
        <v>91</v>
      </c>
      <c r="C71" s="42">
        <f>C66</f>
        <v>173667</v>
      </c>
      <c r="D71" s="44"/>
      <c r="E71" s="4"/>
      <c r="F71" s="4"/>
      <c r="G71" s="4"/>
      <c r="H71" s="4"/>
      <c r="I71" s="8"/>
      <c r="J71" s="8"/>
      <c r="K71" s="72"/>
      <c r="L71" s="4"/>
      <c r="M71" s="4"/>
      <c r="N71" s="4"/>
    </row>
    <row r="72" spans="1:14" x14ac:dyDescent="0.35">
      <c r="A72" s="4"/>
      <c r="B72" s="4"/>
      <c r="C72" s="4"/>
      <c r="D72" s="31"/>
      <c r="E72" s="4"/>
      <c r="F72" s="4"/>
      <c r="G72" s="4"/>
      <c r="H72" s="4"/>
      <c r="I72" s="16"/>
      <c r="J72" s="41"/>
      <c r="K72" s="119"/>
      <c r="L72" s="4"/>
      <c r="M72" s="4"/>
      <c r="N72" s="4"/>
    </row>
    <row r="73" spans="1:14" x14ac:dyDescent="0.35">
      <c r="A73" s="5"/>
      <c r="B73" s="13"/>
      <c r="C73" s="5"/>
      <c r="D73" s="5"/>
      <c r="E73" s="5"/>
      <c r="F73" s="5"/>
      <c r="G73" s="5"/>
      <c r="H73" s="5"/>
      <c r="I73" s="8"/>
      <c r="J73" s="8"/>
      <c r="K73" s="72"/>
      <c r="L73" s="5"/>
      <c r="M73" s="5"/>
      <c r="N73" s="5"/>
    </row>
    <row r="74" spans="1:14" x14ac:dyDescent="0.35">
      <c r="A74" s="2"/>
      <c r="B74" s="2"/>
      <c r="C74" s="2"/>
      <c r="D74" s="2"/>
      <c r="E74" s="2"/>
      <c r="F74" s="2"/>
      <c r="G74" s="2"/>
      <c r="H74" s="2"/>
      <c r="I74" s="2"/>
      <c r="J74" s="2"/>
      <c r="L74" s="2"/>
      <c r="M74" s="2"/>
      <c r="N74" s="2"/>
    </row>
    <row r="75" spans="1:14" x14ac:dyDescent="0.35">
      <c r="A75" s="4"/>
      <c r="B75" s="35"/>
      <c r="C75" s="36"/>
      <c r="D75" s="36"/>
      <c r="E75" s="4"/>
      <c r="F75" s="4"/>
      <c r="G75" s="4"/>
      <c r="H75" s="4"/>
      <c r="I75" s="4"/>
      <c r="J75" s="4"/>
      <c r="L75" s="4"/>
      <c r="M75" s="4"/>
      <c r="N75" s="4"/>
    </row>
    <row r="76" spans="1:14" x14ac:dyDescent="0.35">
      <c r="A76" s="4"/>
      <c r="B76" s="37"/>
      <c r="C76" s="36"/>
      <c r="D76" s="38"/>
      <c r="E76" s="4"/>
      <c r="F76" s="4"/>
      <c r="G76" s="4"/>
      <c r="H76" s="4"/>
      <c r="I76" s="4"/>
      <c r="J76" s="4"/>
      <c r="L76" s="4"/>
      <c r="M76" s="4"/>
      <c r="N76" s="4"/>
    </row>
    <row r="77" spans="1:14" x14ac:dyDescent="0.35">
      <c r="A77" s="4"/>
      <c r="B77" s="39"/>
      <c r="C77" s="36"/>
      <c r="D77" s="36"/>
      <c r="E77" s="4"/>
      <c r="F77" s="4"/>
      <c r="G77" s="4"/>
      <c r="H77" s="4"/>
      <c r="I77" s="4"/>
      <c r="J77" s="4"/>
      <c r="L77" s="4"/>
      <c r="M77" s="4"/>
      <c r="N77" s="4"/>
    </row>
    <row r="78" spans="1:14" x14ac:dyDescent="0.35">
      <c r="A78" s="4"/>
      <c r="B78" s="39"/>
      <c r="C78" s="36"/>
      <c r="D78" s="36"/>
      <c r="E78" s="4"/>
      <c r="F78" s="4"/>
      <c r="G78" s="4"/>
      <c r="H78" s="4"/>
      <c r="I78" s="4"/>
      <c r="J78" s="4"/>
      <c r="L78" s="4"/>
      <c r="M78" s="4"/>
      <c r="N78" s="4"/>
    </row>
    <row r="79" spans="1:14" x14ac:dyDescent="0.35">
      <c r="A79" s="4"/>
      <c r="B79" s="40"/>
      <c r="C79" s="36"/>
      <c r="D79" s="38"/>
      <c r="E79" s="4"/>
      <c r="F79" s="4"/>
      <c r="G79" s="4"/>
      <c r="H79" s="4"/>
      <c r="I79" s="4"/>
      <c r="J79" s="4"/>
      <c r="L79" s="4"/>
      <c r="M79" s="4"/>
      <c r="N79" s="4"/>
    </row>
    <row r="80" spans="1:14" x14ac:dyDescent="0.35">
      <c r="A80" s="4"/>
      <c r="B80" s="39"/>
      <c r="C80" s="36"/>
      <c r="D80" s="36"/>
      <c r="E80" s="4"/>
      <c r="F80" s="4"/>
      <c r="G80" s="4"/>
      <c r="H80" s="4"/>
      <c r="I80" s="4"/>
      <c r="J80" s="4"/>
      <c r="L80" s="4"/>
      <c r="M80" s="4"/>
      <c r="N80" s="4"/>
    </row>
    <row r="81" spans="1:14" x14ac:dyDescent="0.35">
      <c r="A81" s="2"/>
      <c r="B81" s="39"/>
      <c r="C81" s="36"/>
      <c r="D81" s="36"/>
      <c r="E81" s="2"/>
      <c r="F81" s="2"/>
      <c r="G81" s="2"/>
      <c r="H81" s="2"/>
      <c r="I81" s="2"/>
      <c r="J81" s="2"/>
      <c r="L81" s="2"/>
      <c r="M81" s="2"/>
      <c r="N81" s="2"/>
    </row>
    <row r="82" spans="1:14" x14ac:dyDescent="0.35">
      <c r="A82" s="2"/>
      <c r="B82" s="2"/>
      <c r="C82" s="2"/>
      <c r="D82" s="2"/>
      <c r="E82" s="2"/>
      <c r="F82" s="2"/>
      <c r="G82" s="2"/>
      <c r="H82" s="2"/>
      <c r="I82" s="2"/>
      <c r="J82" s="2"/>
      <c r="L82" s="2"/>
      <c r="M82" s="2"/>
      <c r="N82" s="2"/>
    </row>
    <row r="83" spans="1:14" x14ac:dyDescent="0.35">
      <c r="A83" s="2"/>
      <c r="B83" s="2"/>
      <c r="C83" s="2"/>
      <c r="D83" s="2"/>
      <c r="E83" s="2"/>
      <c r="F83" s="2"/>
      <c r="G83" s="2"/>
      <c r="H83" s="2"/>
      <c r="I83" s="2"/>
      <c r="J83" s="2"/>
      <c r="L83" s="2"/>
      <c r="M83" s="2"/>
      <c r="N83" s="2"/>
    </row>
    <row r="84" spans="1:14" x14ac:dyDescent="0.35">
      <c r="A84" s="2"/>
      <c r="B84" s="2"/>
      <c r="C84" s="2"/>
      <c r="D84" s="2"/>
      <c r="E84" s="2"/>
      <c r="F84" s="2"/>
      <c r="G84" s="2"/>
      <c r="H84" s="2"/>
      <c r="I84" s="2"/>
      <c r="J84" s="2"/>
      <c r="L84" s="2"/>
      <c r="M84" s="2"/>
      <c r="N84" s="2"/>
    </row>
    <row r="85" spans="1:14" x14ac:dyDescent="0.35">
      <c r="A85" s="2"/>
      <c r="B85" s="2"/>
      <c r="C85" s="2"/>
      <c r="D85" s="2"/>
      <c r="E85" s="2"/>
      <c r="F85" s="2"/>
      <c r="G85" s="2"/>
      <c r="H85" s="2"/>
      <c r="I85" s="2"/>
      <c r="J85" s="2"/>
      <c r="L85" s="2"/>
      <c r="M85" s="2"/>
      <c r="N85" s="2"/>
    </row>
    <row r="86" spans="1:14" x14ac:dyDescent="0.35">
      <c r="A86" s="2"/>
      <c r="B86" s="2"/>
      <c r="C86" s="2"/>
      <c r="D86" s="2"/>
      <c r="E86" s="2"/>
      <c r="F86" s="2"/>
      <c r="G86" s="2"/>
      <c r="H86" s="2"/>
      <c r="I86" s="2"/>
      <c r="J86" s="2"/>
      <c r="L86" s="2"/>
      <c r="M86" s="2"/>
      <c r="N86" s="2"/>
    </row>
    <row r="87" spans="1:14" x14ac:dyDescent="0.35">
      <c r="A87" s="2"/>
      <c r="B87" s="2"/>
      <c r="C87" s="2"/>
      <c r="D87" s="2"/>
      <c r="E87" s="2"/>
      <c r="F87" s="2"/>
      <c r="G87" s="2"/>
      <c r="H87" s="2"/>
      <c r="I87" s="2"/>
      <c r="J87" s="2"/>
      <c r="L87" s="2"/>
      <c r="M87" s="2"/>
      <c r="N87" s="2"/>
    </row>
    <row r="88" spans="1:14" x14ac:dyDescent="0.35">
      <c r="A88" s="2"/>
      <c r="B88" s="2"/>
      <c r="C88" s="2"/>
      <c r="D88" s="2"/>
      <c r="E88" s="2"/>
      <c r="F88" s="2"/>
      <c r="G88" s="2"/>
      <c r="H88" s="2"/>
      <c r="I88" s="2"/>
      <c r="J88" s="2"/>
      <c r="L88" s="2"/>
      <c r="M88" s="2"/>
      <c r="N88" s="2"/>
    </row>
    <row r="89" spans="1:14" x14ac:dyDescent="0.35">
      <c r="A89" s="2"/>
      <c r="B89" s="5"/>
      <c r="C89" s="4"/>
      <c r="D89" s="4"/>
      <c r="E89" s="2"/>
      <c r="F89" s="2"/>
      <c r="G89" s="2"/>
      <c r="H89" s="2"/>
      <c r="I89" s="2"/>
      <c r="J89" s="2"/>
      <c r="L89" s="2"/>
      <c r="M89" s="2"/>
      <c r="N89" s="2"/>
    </row>
    <row r="90" spans="1:14" x14ac:dyDescent="0.35">
      <c r="A90" s="2"/>
      <c r="B90" s="5"/>
      <c r="C90" s="4"/>
      <c r="D90" s="4"/>
      <c r="E90" s="2"/>
      <c r="F90" s="2"/>
      <c r="G90" s="2"/>
      <c r="H90" s="2"/>
      <c r="I90" s="2"/>
      <c r="J90" s="2"/>
      <c r="L90" s="2"/>
      <c r="M90" s="2"/>
      <c r="N90" s="2"/>
    </row>
    <row r="91" spans="1:14" x14ac:dyDescent="0.35">
      <c r="A91" s="2"/>
      <c r="B91" s="5"/>
      <c r="C91" s="4"/>
      <c r="D91" s="4"/>
      <c r="E91" s="2"/>
      <c r="F91" s="2"/>
      <c r="G91" s="2"/>
      <c r="H91" s="2"/>
      <c r="I91" s="2"/>
      <c r="J91" s="2"/>
      <c r="L91" s="2"/>
      <c r="M91" s="2"/>
      <c r="N91" s="2"/>
    </row>
    <row r="92" spans="1:14" x14ac:dyDescent="0.35">
      <c r="A92" s="2"/>
      <c r="B92" s="5"/>
      <c r="C92" s="4"/>
      <c r="D92" s="4"/>
      <c r="E92" s="2"/>
      <c r="F92" s="2"/>
      <c r="G92" s="2"/>
      <c r="H92" s="2"/>
      <c r="I92" s="2"/>
      <c r="J92" s="2"/>
      <c r="L92" s="2"/>
      <c r="M92" s="2"/>
      <c r="N92" s="2"/>
    </row>
    <row r="93" spans="1:14" x14ac:dyDescent="0.35">
      <c r="A93" s="2"/>
      <c r="B93" s="5"/>
      <c r="C93" s="4"/>
      <c r="D93" s="4"/>
      <c r="E93" s="2"/>
      <c r="F93" s="2"/>
      <c r="G93" s="2"/>
      <c r="H93" s="2"/>
      <c r="I93" s="2"/>
      <c r="J93" s="2"/>
      <c r="L93" s="2"/>
      <c r="M93" s="2"/>
      <c r="N93" s="2"/>
    </row>
    <row r="94" spans="1:14" x14ac:dyDescent="0.35">
      <c r="A94" s="2"/>
      <c r="B94" s="5"/>
      <c r="C94" s="4"/>
      <c r="D94" s="4"/>
      <c r="E94" s="2"/>
      <c r="F94" s="2"/>
      <c r="G94" s="2"/>
      <c r="H94" s="2"/>
      <c r="I94" s="2"/>
      <c r="J94" s="2"/>
      <c r="L94" s="2"/>
      <c r="M94" s="2"/>
      <c r="N94" s="2"/>
    </row>
    <row r="95" spans="1:14" x14ac:dyDescent="0.35">
      <c r="A95" s="2"/>
      <c r="B95" s="5"/>
      <c r="C95" s="4"/>
      <c r="D95" s="4"/>
      <c r="E95" s="2"/>
      <c r="F95" s="2"/>
      <c r="G95" s="2"/>
      <c r="H95" s="2"/>
      <c r="I95" s="2"/>
      <c r="J95" s="2"/>
      <c r="L95" s="2"/>
      <c r="M95" s="2"/>
      <c r="N95" s="2"/>
    </row>
    <row r="96" spans="1:14" x14ac:dyDescent="0.35">
      <c r="A96" s="2"/>
      <c r="B96" s="5"/>
      <c r="C96" s="4"/>
      <c r="D96" s="4"/>
      <c r="E96" s="2"/>
      <c r="F96" s="2"/>
      <c r="G96" s="2"/>
      <c r="H96" s="2"/>
      <c r="I96" s="2"/>
      <c r="J96" s="2"/>
      <c r="L96" s="2"/>
      <c r="M96" s="2"/>
      <c r="N96" s="2"/>
    </row>
    <row r="97" spans="1:14" x14ac:dyDescent="0.35">
      <c r="A97" s="2"/>
      <c r="B97" s="5"/>
      <c r="C97" s="2"/>
      <c r="D97" s="2"/>
      <c r="E97" s="2"/>
      <c r="F97" s="2"/>
      <c r="G97" s="2"/>
      <c r="H97" s="2"/>
      <c r="I97" s="2"/>
      <c r="J97" s="2"/>
      <c r="L97" s="2"/>
      <c r="M97" s="2"/>
      <c r="N97" s="2"/>
    </row>
    <row r="98" spans="1:14" x14ac:dyDescent="0.35">
      <c r="A98" s="2"/>
      <c r="B98" s="5"/>
      <c r="C98" s="2"/>
      <c r="D98" s="2"/>
      <c r="E98" s="2"/>
      <c r="F98" s="2"/>
      <c r="G98" s="2"/>
      <c r="H98" s="2"/>
      <c r="I98" s="2"/>
      <c r="J98" s="2"/>
      <c r="L98" s="2"/>
      <c r="M98" s="2"/>
      <c r="N98" s="2"/>
    </row>
    <row r="99" spans="1:14" x14ac:dyDescent="0.35">
      <c r="A99" s="2"/>
      <c r="B99" s="4"/>
      <c r="C99" s="2"/>
      <c r="D99" s="2"/>
      <c r="E99" s="2"/>
      <c r="F99" s="2"/>
      <c r="G99" s="2"/>
      <c r="H99" s="2"/>
      <c r="I99" s="2"/>
      <c r="J99" s="2"/>
      <c r="L99" s="2"/>
      <c r="M99" s="2"/>
      <c r="N99" s="2"/>
    </row>
  </sheetData>
  <mergeCells count="7">
    <mergeCell ref="B24:F24"/>
    <mergeCell ref="B4:F4"/>
    <mergeCell ref="K3:S3"/>
    <mergeCell ref="F17:F20"/>
    <mergeCell ref="F42:F48"/>
    <mergeCell ref="F5:F10"/>
    <mergeCell ref="F11:F16"/>
  </mergeCells>
  <pageMargins left="0.7" right="0.7" top="0.75" bottom="0.75" header="0.3" footer="0.3"/>
  <pageSetup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E86"/>
  <sheetViews>
    <sheetView topLeftCell="C1" zoomScale="110" zoomScaleNormal="110" workbookViewId="0">
      <selection activeCell="H6" sqref="H6"/>
    </sheetView>
  </sheetViews>
  <sheetFormatPr defaultRowHeight="14.5" outlineLevelCol="1" x14ac:dyDescent="0.35"/>
  <cols>
    <col min="2" max="2" width="5.90625" customWidth="1"/>
    <col min="3" max="3" width="31" customWidth="1"/>
    <col min="4" max="4" width="10.453125" customWidth="1" outlineLevel="1"/>
    <col min="5" max="5" width="9.81640625" customWidth="1" outlineLevel="1"/>
    <col min="6" max="6" width="10.26953125" customWidth="1" outlineLevel="1"/>
    <col min="7" max="7" width="9.6328125" customWidth="1" outlineLevel="1"/>
    <col min="8" max="8" width="9.6328125" style="66" customWidth="1" outlineLevel="1"/>
    <col min="9" max="9" width="9.6328125" customWidth="1" outlineLevel="1"/>
    <col min="10" max="10" width="13.54296875" customWidth="1"/>
    <col min="11" max="13" width="9.7265625" style="66" customWidth="1"/>
    <col min="14" max="14" width="10.1796875" customWidth="1"/>
    <col min="15" max="17" width="9.90625" bestFit="1" customWidth="1"/>
  </cols>
  <sheetData>
    <row r="1" spans="2:31" x14ac:dyDescent="0.35">
      <c r="B1" s="66"/>
      <c r="C1" s="66"/>
      <c r="D1" s="66"/>
      <c r="E1" s="66"/>
      <c r="F1" s="66"/>
      <c r="G1" s="66"/>
      <c r="I1" s="66"/>
      <c r="J1" s="66"/>
      <c r="N1" s="66"/>
      <c r="O1" s="66"/>
      <c r="P1" s="66"/>
      <c r="Q1" s="66"/>
      <c r="R1" s="66"/>
      <c r="S1" s="71"/>
      <c r="T1" s="66"/>
      <c r="U1" s="66"/>
      <c r="V1" s="66"/>
      <c r="W1" s="66"/>
      <c r="X1" s="66"/>
      <c r="Y1" s="66"/>
      <c r="Z1" s="66"/>
      <c r="AA1" s="66"/>
      <c r="AB1" s="66"/>
      <c r="AC1" s="66"/>
      <c r="AD1" s="66"/>
    </row>
    <row r="2" spans="2:31" x14ac:dyDescent="0.35">
      <c r="B2" s="66"/>
      <c r="C2" s="66"/>
      <c r="D2" s="66"/>
      <c r="E2" s="66"/>
      <c r="F2" s="66">
        <f>30*20</f>
        <v>600</v>
      </c>
      <c r="G2" s="66">
        <v>7.5</v>
      </c>
      <c r="H2" s="66">
        <v>6</v>
      </c>
      <c r="I2" s="70">
        <f>(F2*G2)/100*H2</f>
        <v>270</v>
      </c>
      <c r="J2" s="70"/>
      <c r="K2" s="70"/>
      <c r="L2" s="70"/>
      <c r="M2" s="70"/>
      <c r="N2" s="66"/>
      <c r="O2" s="66"/>
      <c r="P2" s="66"/>
      <c r="Q2" s="66"/>
      <c r="R2" s="64"/>
      <c r="S2" s="71"/>
      <c r="T2" s="66"/>
      <c r="U2" s="66"/>
      <c r="V2" s="66"/>
      <c r="W2" s="66"/>
      <c r="X2" s="66"/>
      <c r="Y2" s="66"/>
      <c r="Z2" s="66"/>
      <c r="AA2" s="66"/>
      <c r="AB2" s="66"/>
      <c r="AC2" s="66"/>
      <c r="AD2" s="66"/>
    </row>
    <row r="3" spans="2:31" ht="15" thickBot="1" x14ac:dyDescent="0.4">
      <c r="B3" s="416" t="s">
        <v>145</v>
      </c>
      <c r="C3" s="416"/>
      <c r="D3" s="416"/>
      <c r="E3" s="416"/>
      <c r="F3" s="416"/>
      <c r="G3" s="416"/>
      <c r="H3" s="416"/>
      <c r="I3" s="416"/>
      <c r="J3" s="417"/>
      <c r="K3" s="416"/>
      <c r="L3" s="416"/>
      <c r="M3" s="416"/>
      <c r="N3" s="416"/>
      <c r="O3" s="70"/>
      <c r="P3" s="66"/>
      <c r="Q3" s="66"/>
      <c r="R3" s="64"/>
      <c r="S3" s="71"/>
      <c r="T3" s="66"/>
      <c r="U3" s="66"/>
      <c r="V3" s="66"/>
      <c r="W3" s="66"/>
      <c r="X3" s="66"/>
      <c r="Y3" s="66"/>
      <c r="Z3" s="66"/>
      <c r="AA3" s="66"/>
      <c r="AB3" s="66"/>
      <c r="AC3" s="66"/>
      <c r="AD3" s="66"/>
    </row>
    <row r="4" spans="2:31" x14ac:dyDescent="0.35">
      <c r="B4" s="401" t="s">
        <v>166</v>
      </c>
      <c r="C4" s="402"/>
      <c r="D4" s="402" t="s">
        <v>124</v>
      </c>
      <c r="E4" s="402"/>
      <c r="F4" s="402"/>
      <c r="G4" s="402"/>
      <c r="H4" s="402"/>
      <c r="I4" s="406"/>
      <c r="J4" s="418" t="s">
        <v>245</v>
      </c>
      <c r="K4" s="408" t="s">
        <v>125</v>
      </c>
      <c r="L4" s="409"/>
      <c r="M4" s="409"/>
      <c r="N4" s="410"/>
      <c r="O4" s="399" t="s">
        <v>163</v>
      </c>
      <c r="P4" s="431" t="s">
        <v>247</v>
      </c>
      <c r="Q4" s="433" t="s">
        <v>248</v>
      </c>
      <c r="R4" s="430"/>
      <c r="S4" s="72"/>
      <c r="T4" s="71"/>
      <c r="U4" s="66"/>
      <c r="V4" s="421" t="s">
        <v>144</v>
      </c>
      <c r="W4" s="421"/>
      <c r="X4" s="421"/>
      <c r="Y4" s="421"/>
      <c r="Z4" s="421"/>
      <c r="AA4" s="421"/>
      <c r="AB4" s="421"/>
      <c r="AC4" s="421"/>
      <c r="AD4" s="421"/>
      <c r="AE4" s="421"/>
    </row>
    <row r="5" spans="2:31" ht="15" customHeight="1" x14ac:dyDescent="0.35">
      <c r="B5" s="403"/>
      <c r="C5" s="450"/>
      <c r="D5" s="87" t="s">
        <v>138</v>
      </c>
      <c r="E5" s="87" t="s">
        <v>139</v>
      </c>
      <c r="F5" s="87" t="s">
        <v>140</v>
      </c>
      <c r="G5" s="87" t="s">
        <v>141</v>
      </c>
      <c r="H5" s="87" t="s">
        <v>142</v>
      </c>
      <c r="I5" s="451" t="s">
        <v>246</v>
      </c>
      <c r="J5" s="419"/>
      <c r="K5" s="129" t="str">
        <f>D5</f>
        <v>an 1 trim 1</v>
      </c>
      <c r="L5" s="130" t="str">
        <f>E5</f>
        <v>an 1 trim 2</v>
      </c>
      <c r="M5" s="130" t="str">
        <f>F5</f>
        <v>an 1 trim 3</v>
      </c>
      <c r="N5" s="128" t="str">
        <f>G5</f>
        <v>an 1 trim 4</v>
      </c>
      <c r="O5" s="400"/>
      <c r="P5" s="432"/>
      <c r="Q5" s="434"/>
      <c r="R5" s="430"/>
      <c r="S5" s="72"/>
      <c r="T5" s="140"/>
      <c r="U5" s="64"/>
      <c r="V5" s="115"/>
      <c r="W5" s="115" t="s">
        <v>158</v>
      </c>
      <c r="X5" s="180" t="s">
        <v>159</v>
      </c>
      <c r="Y5" s="180" t="s">
        <v>160</v>
      </c>
      <c r="Z5" s="180" t="s">
        <v>161</v>
      </c>
      <c r="AA5" s="115" t="s">
        <v>272</v>
      </c>
      <c r="AB5" s="180" t="s">
        <v>251</v>
      </c>
      <c r="AC5" s="115"/>
      <c r="AD5" s="115"/>
      <c r="AE5" s="123"/>
    </row>
    <row r="6" spans="2:31" ht="35" customHeight="1" x14ac:dyDescent="0.35">
      <c r="B6" s="67">
        <v>1</v>
      </c>
      <c r="C6" s="452" t="s">
        <v>307</v>
      </c>
      <c r="D6" s="453"/>
      <c r="E6" s="90">
        <f>2*21*3</f>
        <v>126</v>
      </c>
      <c r="F6" s="90">
        <f>3*21*3</f>
        <v>189</v>
      </c>
      <c r="G6" s="90">
        <f>E6</f>
        <v>126</v>
      </c>
      <c r="H6" s="90">
        <f>G6*4</f>
        <v>504</v>
      </c>
      <c r="I6" s="90">
        <f>F6*4</f>
        <v>756</v>
      </c>
      <c r="J6" s="453">
        <v>110</v>
      </c>
      <c r="K6" s="449">
        <f>D6*J6</f>
        <v>0</v>
      </c>
      <c r="L6" s="135">
        <f>E6*J6</f>
        <v>13860</v>
      </c>
      <c r="M6" s="135">
        <f>F6*J6</f>
        <v>20790</v>
      </c>
      <c r="N6" s="135">
        <f>G6*J6</f>
        <v>13860</v>
      </c>
      <c r="O6" s="136">
        <f>SUM(K6:N6)</f>
        <v>48510</v>
      </c>
      <c r="P6" s="137">
        <f>H6*J6</f>
        <v>55440</v>
      </c>
      <c r="Q6" s="137">
        <f>I6*J6</f>
        <v>83160</v>
      </c>
      <c r="R6" s="73">
        <f>O6/O14</f>
        <v>0.36492890995260663</v>
      </c>
      <c r="S6" s="73"/>
      <c r="T6" s="73"/>
      <c r="U6" s="115"/>
      <c r="V6" s="115" t="str">
        <f>C6</f>
        <v xml:space="preserve"> Pachet  complet spalat masina interior si exterior, motor si roti</v>
      </c>
      <c r="W6" s="120">
        <f>K6</f>
        <v>0</v>
      </c>
      <c r="X6" s="120">
        <f t="shared" ref="X6:AB12" si="0">L6</f>
        <v>13860</v>
      </c>
      <c r="Y6" s="120">
        <f t="shared" si="0"/>
        <v>20790</v>
      </c>
      <c r="Z6" s="120">
        <f t="shared" si="0"/>
        <v>13860</v>
      </c>
      <c r="AA6" s="120">
        <f t="shared" si="0"/>
        <v>48510</v>
      </c>
      <c r="AB6" s="120">
        <f t="shared" si="0"/>
        <v>55440</v>
      </c>
      <c r="AC6" s="124"/>
      <c r="AD6" s="124"/>
      <c r="AE6" s="64"/>
    </row>
    <row r="7" spans="2:31" ht="36.5" customHeight="1" x14ac:dyDescent="0.35">
      <c r="B7" s="67">
        <v>2</v>
      </c>
      <c r="C7" s="452" t="s">
        <v>301</v>
      </c>
      <c r="D7" s="453"/>
      <c r="E7" s="90">
        <f>3*21*3</f>
        <v>189</v>
      </c>
      <c r="F7" s="90">
        <f>E7</f>
        <v>189</v>
      </c>
      <c r="G7" s="90">
        <f>E7</f>
        <v>189</v>
      </c>
      <c r="H7" s="90">
        <f t="shared" ref="H7:H12" si="1">G7*4</f>
        <v>756</v>
      </c>
      <c r="I7" s="90">
        <f t="shared" ref="I7:I12" si="2">F7*4</f>
        <v>756</v>
      </c>
      <c r="J7" s="453">
        <v>40</v>
      </c>
      <c r="K7" s="449">
        <f>D7*$J$7</f>
        <v>0</v>
      </c>
      <c r="L7" s="135">
        <f t="shared" ref="L7:L12" si="3">E7*J7</f>
        <v>7560</v>
      </c>
      <c r="M7" s="135">
        <f t="shared" ref="M7:M12" si="4">F7*J7</f>
        <v>7560</v>
      </c>
      <c r="N7" s="135">
        <f t="shared" ref="N7:N12" si="5">G7*J7</f>
        <v>7560</v>
      </c>
      <c r="O7" s="136">
        <f t="shared" ref="O7:O12" si="6">SUM(K7:N7)</f>
        <v>22680</v>
      </c>
      <c r="P7" s="137">
        <f t="shared" ref="P7:P12" si="7">H7*J7</f>
        <v>30240</v>
      </c>
      <c r="Q7" s="137">
        <f t="shared" ref="Q7:Q12" si="8">I7*J7</f>
        <v>30240</v>
      </c>
      <c r="R7" s="73">
        <f>O7/O14</f>
        <v>0.17061611374407584</v>
      </c>
      <c r="S7" s="73"/>
      <c r="T7" s="73"/>
      <c r="U7" s="82"/>
      <c r="V7" s="115" t="str">
        <f>C7</f>
        <v xml:space="preserve">Spalat masina exterior </v>
      </c>
      <c r="W7" s="120">
        <f t="shared" ref="W7:W8" si="9">K7</f>
        <v>0</v>
      </c>
      <c r="X7" s="120">
        <f t="shared" si="0"/>
        <v>7560</v>
      </c>
      <c r="Y7" s="120">
        <f t="shared" si="0"/>
        <v>7560</v>
      </c>
      <c r="Z7" s="120">
        <f t="shared" si="0"/>
        <v>7560</v>
      </c>
      <c r="AA7" s="120">
        <f t="shared" si="0"/>
        <v>22680</v>
      </c>
      <c r="AB7" s="120">
        <f t="shared" si="0"/>
        <v>30240</v>
      </c>
      <c r="AC7" s="124"/>
      <c r="AD7" s="124"/>
      <c r="AE7" s="64"/>
    </row>
    <row r="8" spans="2:31" s="202" customFormat="1" ht="33.5" customHeight="1" x14ac:dyDescent="0.35">
      <c r="B8" s="231">
        <v>3</v>
      </c>
      <c r="C8" s="452" t="s">
        <v>302</v>
      </c>
      <c r="D8" s="453"/>
      <c r="E8" s="90">
        <f>3*21*3</f>
        <v>189</v>
      </c>
      <c r="F8" s="90">
        <f>5*21*3</f>
        <v>315</v>
      </c>
      <c r="G8" s="90">
        <f t="shared" ref="G8:G12" si="10">E8</f>
        <v>189</v>
      </c>
      <c r="H8" s="90">
        <f t="shared" si="1"/>
        <v>756</v>
      </c>
      <c r="I8" s="90">
        <f>H8</f>
        <v>756</v>
      </c>
      <c r="J8" s="453">
        <v>40</v>
      </c>
      <c r="K8" s="449"/>
      <c r="L8" s="135">
        <f t="shared" si="3"/>
        <v>7560</v>
      </c>
      <c r="M8" s="135">
        <f t="shared" si="4"/>
        <v>12600</v>
      </c>
      <c r="N8" s="135">
        <f t="shared" si="5"/>
        <v>7560</v>
      </c>
      <c r="O8" s="136">
        <f t="shared" si="6"/>
        <v>27720</v>
      </c>
      <c r="P8" s="137">
        <f t="shared" si="7"/>
        <v>30240</v>
      </c>
      <c r="Q8" s="137">
        <f t="shared" si="8"/>
        <v>30240</v>
      </c>
      <c r="R8" s="73"/>
      <c r="S8" s="73"/>
      <c r="T8" s="73"/>
      <c r="U8" s="82"/>
      <c r="V8" s="200" t="str">
        <f>C8</f>
        <v xml:space="preserve">Spalat si curatit masina interior </v>
      </c>
      <c r="W8" s="120">
        <f t="shared" si="9"/>
        <v>0</v>
      </c>
      <c r="X8" s="120">
        <f t="shared" si="0"/>
        <v>7560</v>
      </c>
      <c r="Y8" s="120">
        <f t="shared" si="0"/>
        <v>12600</v>
      </c>
      <c r="Z8" s="120">
        <f t="shared" si="0"/>
        <v>7560</v>
      </c>
      <c r="AA8" s="120">
        <f t="shared" si="0"/>
        <v>27720</v>
      </c>
      <c r="AB8" s="120">
        <f t="shared" si="0"/>
        <v>30240</v>
      </c>
      <c r="AC8" s="124"/>
      <c r="AD8" s="124"/>
      <c r="AE8" s="64"/>
    </row>
    <row r="9" spans="2:31" s="202" customFormat="1" ht="33.5" customHeight="1" x14ac:dyDescent="0.35">
      <c r="B9" s="231"/>
      <c r="C9" s="452" t="s">
        <v>303</v>
      </c>
      <c r="D9" s="453"/>
      <c r="E9" s="90">
        <f>2*21*3</f>
        <v>126</v>
      </c>
      <c r="F9" s="90">
        <f>E9</f>
        <v>126</v>
      </c>
      <c r="G9" s="90">
        <f t="shared" si="10"/>
        <v>126</v>
      </c>
      <c r="H9" s="90">
        <f t="shared" si="1"/>
        <v>504</v>
      </c>
      <c r="I9" s="90">
        <f t="shared" si="2"/>
        <v>504</v>
      </c>
      <c r="J9" s="453">
        <v>20</v>
      </c>
      <c r="K9" s="449"/>
      <c r="L9" s="135">
        <f t="shared" si="3"/>
        <v>2520</v>
      </c>
      <c r="M9" s="135">
        <f t="shared" si="4"/>
        <v>2520</v>
      </c>
      <c r="N9" s="135">
        <f t="shared" si="5"/>
        <v>2520</v>
      </c>
      <c r="O9" s="136">
        <f t="shared" si="6"/>
        <v>7560</v>
      </c>
      <c r="P9" s="137">
        <f t="shared" si="7"/>
        <v>10080</v>
      </c>
      <c r="Q9" s="137">
        <f t="shared" si="8"/>
        <v>10080</v>
      </c>
      <c r="R9" s="73"/>
      <c r="S9" s="73"/>
      <c r="T9" s="73"/>
      <c r="U9" s="82"/>
      <c r="V9" s="367"/>
      <c r="W9" s="120"/>
      <c r="X9" s="120"/>
      <c r="Y9" s="120"/>
      <c r="Z9" s="120"/>
      <c r="AA9" s="120"/>
      <c r="AB9" s="120"/>
      <c r="AC9" s="124"/>
      <c r="AD9" s="124"/>
      <c r="AE9" s="64"/>
    </row>
    <row r="10" spans="2:31" s="202" customFormat="1" ht="33.5" customHeight="1" x14ac:dyDescent="0.35">
      <c r="B10" s="231"/>
      <c r="C10" s="452" t="s">
        <v>305</v>
      </c>
      <c r="D10" s="453"/>
      <c r="E10" s="90">
        <f>2*21*3</f>
        <v>126</v>
      </c>
      <c r="F10" s="90">
        <f>E10</f>
        <v>126</v>
      </c>
      <c r="G10" s="90">
        <f t="shared" si="10"/>
        <v>126</v>
      </c>
      <c r="H10" s="90">
        <f t="shared" si="1"/>
        <v>504</v>
      </c>
      <c r="I10" s="90">
        <f t="shared" si="2"/>
        <v>504</v>
      </c>
      <c r="J10" s="453">
        <v>5</v>
      </c>
      <c r="K10" s="449"/>
      <c r="L10" s="135">
        <f t="shared" si="3"/>
        <v>630</v>
      </c>
      <c r="M10" s="135">
        <f t="shared" si="4"/>
        <v>630</v>
      </c>
      <c r="N10" s="135">
        <f t="shared" si="5"/>
        <v>630</v>
      </c>
      <c r="O10" s="136">
        <f t="shared" si="6"/>
        <v>1890</v>
      </c>
      <c r="P10" s="137">
        <f t="shared" si="7"/>
        <v>2520</v>
      </c>
      <c r="Q10" s="137">
        <f t="shared" si="8"/>
        <v>2520</v>
      </c>
      <c r="R10" s="73"/>
      <c r="S10" s="73"/>
      <c r="T10" s="73"/>
      <c r="U10" s="82"/>
      <c r="V10" s="367"/>
      <c r="W10" s="120"/>
      <c r="X10" s="120"/>
      <c r="Y10" s="120"/>
      <c r="Z10" s="120"/>
      <c r="AA10" s="120"/>
      <c r="AB10" s="120"/>
      <c r="AC10" s="124"/>
      <c r="AD10" s="124"/>
      <c r="AE10" s="64"/>
    </row>
    <row r="11" spans="2:31" s="202" customFormat="1" ht="33.5" customHeight="1" x14ac:dyDescent="0.35">
      <c r="B11" s="231"/>
      <c r="C11" s="452" t="s">
        <v>304</v>
      </c>
      <c r="D11" s="453"/>
      <c r="E11" s="90">
        <f>2*21*3</f>
        <v>126</v>
      </c>
      <c r="F11" s="90">
        <f>5*21*3</f>
        <v>315</v>
      </c>
      <c r="G11" s="90">
        <f t="shared" si="10"/>
        <v>126</v>
      </c>
      <c r="H11" s="90">
        <f t="shared" si="1"/>
        <v>504</v>
      </c>
      <c r="I11" s="90">
        <f>H11</f>
        <v>504</v>
      </c>
      <c r="J11" s="453">
        <v>40</v>
      </c>
      <c r="K11" s="449"/>
      <c r="L11" s="135">
        <f t="shared" si="3"/>
        <v>5040</v>
      </c>
      <c r="M11" s="135">
        <f t="shared" si="4"/>
        <v>12600</v>
      </c>
      <c r="N11" s="135">
        <f t="shared" si="5"/>
        <v>5040</v>
      </c>
      <c r="O11" s="136">
        <f t="shared" si="6"/>
        <v>22680</v>
      </c>
      <c r="P11" s="137">
        <f t="shared" si="7"/>
        <v>20160</v>
      </c>
      <c r="Q11" s="137">
        <f t="shared" si="8"/>
        <v>20160</v>
      </c>
      <c r="R11" s="73"/>
      <c r="S11" s="73"/>
      <c r="T11" s="73"/>
      <c r="U11" s="82"/>
      <c r="V11" s="367"/>
      <c r="W11" s="120"/>
      <c r="X11" s="120"/>
      <c r="Y11" s="120"/>
      <c r="Z11" s="120"/>
      <c r="AA11" s="120"/>
      <c r="AB11" s="120"/>
      <c r="AC11" s="124"/>
      <c r="AD11" s="124"/>
      <c r="AE11" s="64"/>
    </row>
    <row r="12" spans="2:31" s="202" customFormat="1" ht="33.5" customHeight="1" x14ac:dyDescent="0.35">
      <c r="B12" s="231">
        <v>4</v>
      </c>
      <c r="C12" s="452" t="s">
        <v>306</v>
      </c>
      <c r="D12" s="90"/>
      <c r="E12" s="90">
        <f>2*21*3</f>
        <v>126</v>
      </c>
      <c r="F12" s="90">
        <f>E12</f>
        <v>126</v>
      </c>
      <c r="G12" s="90">
        <f t="shared" si="10"/>
        <v>126</v>
      </c>
      <c r="H12" s="90">
        <f t="shared" si="1"/>
        <v>504</v>
      </c>
      <c r="I12" s="90">
        <f t="shared" si="2"/>
        <v>504</v>
      </c>
      <c r="J12" s="90">
        <v>5</v>
      </c>
      <c r="K12" s="449"/>
      <c r="L12" s="135">
        <f t="shared" si="3"/>
        <v>630</v>
      </c>
      <c r="M12" s="135">
        <f t="shared" si="4"/>
        <v>630</v>
      </c>
      <c r="N12" s="135">
        <f t="shared" si="5"/>
        <v>630</v>
      </c>
      <c r="O12" s="136">
        <f t="shared" si="6"/>
        <v>1890</v>
      </c>
      <c r="P12" s="137">
        <f t="shared" si="7"/>
        <v>2520</v>
      </c>
      <c r="Q12" s="137">
        <f t="shared" si="8"/>
        <v>2520</v>
      </c>
      <c r="R12" s="73"/>
      <c r="S12" s="73"/>
      <c r="T12" s="73"/>
      <c r="U12" s="82"/>
      <c r="V12" s="307" t="str">
        <f>C12</f>
        <v>Pulverizat ceara</v>
      </c>
      <c r="W12" s="120">
        <f>K12</f>
        <v>0</v>
      </c>
      <c r="X12" s="120">
        <f t="shared" si="0"/>
        <v>630</v>
      </c>
      <c r="Y12" s="120">
        <f t="shared" si="0"/>
        <v>630</v>
      </c>
      <c r="Z12" s="120">
        <f t="shared" si="0"/>
        <v>630</v>
      </c>
      <c r="AA12" s="120">
        <f>P12</f>
        <v>2520</v>
      </c>
      <c r="AB12" s="120">
        <f>Q12</f>
        <v>2520</v>
      </c>
      <c r="AD12" s="124"/>
      <c r="AE12" s="64"/>
    </row>
    <row r="13" spans="2:31" ht="33" customHeight="1" thickBot="1" x14ac:dyDescent="0.4">
      <c r="B13" s="414" t="s">
        <v>280</v>
      </c>
      <c r="C13" s="415"/>
      <c r="D13" s="411">
        <f>SUM(E6:G12)</f>
        <v>3402</v>
      </c>
      <c r="E13" s="412"/>
      <c r="F13" s="412"/>
      <c r="G13" s="413"/>
      <c r="H13" s="90">
        <f>SUM(H6:H12)</f>
        <v>4032</v>
      </c>
      <c r="I13" s="90">
        <f>SUM(I6:I12)</f>
        <v>4284</v>
      </c>
      <c r="J13" s="182"/>
      <c r="K13" s="134"/>
      <c r="L13" s="135"/>
      <c r="M13" s="135"/>
      <c r="N13" s="135"/>
      <c r="O13" s="136"/>
      <c r="P13" s="137"/>
      <c r="Q13" s="137"/>
      <c r="R13" s="73"/>
      <c r="S13" s="73"/>
      <c r="T13" s="73"/>
      <c r="U13" s="82"/>
      <c r="V13" s="115"/>
      <c r="W13" s="120"/>
      <c r="X13" s="120"/>
      <c r="Y13" s="120"/>
      <c r="Z13" s="120"/>
      <c r="AA13" s="120"/>
      <c r="AB13" s="120"/>
      <c r="AC13" s="124"/>
      <c r="AD13" s="124"/>
      <c r="AE13" s="64"/>
    </row>
    <row r="14" spans="2:31" x14ac:dyDescent="0.35">
      <c r="B14" s="425" t="s">
        <v>126</v>
      </c>
      <c r="C14" s="426"/>
      <c r="D14" s="426"/>
      <c r="E14" s="426"/>
      <c r="F14" s="426"/>
      <c r="G14" s="426"/>
      <c r="H14" s="426"/>
      <c r="I14" s="427"/>
      <c r="J14" s="132" t="s">
        <v>127</v>
      </c>
      <c r="K14" s="138">
        <f t="shared" ref="K14:Q14" si="11">SUM(K6:K13)</f>
        <v>0</v>
      </c>
      <c r="L14" s="138">
        <f t="shared" si="11"/>
        <v>37800</v>
      </c>
      <c r="M14" s="138">
        <f t="shared" si="11"/>
        <v>57330</v>
      </c>
      <c r="N14" s="138">
        <f t="shared" si="11"/>
        <v>37800</v>
      </c>
      <c r="O14" s="133">
        <f t="shared" si="11"/>
        <v>132930</v>
      </c>
      <c r="P14" s="133">
        <f t="shared" si="11"/>
        <v>151200</v>
      </c>
      <c r="Q14" s="133">
        <f t="shared" si="11"/>
        <v>178920</v>
      </c>
      <c r="R14" s="127"/>
      <c r="S14" s="73"/>
      <c r="T14" s="73"/>
      <c r="U14" s="82"/>
      <c r="V14" s="82"/>
      <c r="W14" s="120"/>
      <c r="X14" s="141"/>
      <c r="Y14" s="120"/>
      <c r="Z14" s="141"/>
      <c r="AA14" s="120"/>
      <c r="AB14" s="115"/>
      <c r="AC14" s="86"/>
      <c r="AD14" s="73"/>
      <c r="AE14" s="64"/>
    </row>
    <row r="15" spans="2:31" ht="30.5" customHeight="1" thickBot="1" x14ac:dyDescent="0.4">
      <c r="B15" s="422" t="s">
        <v>137</v>
      </c>
      <c r="C15" s="423"/>
      <c r="D15" s="423"/>
      <c r="E15" s="423"/>
      <c r="F15" s="423"/>
      <c r="G15" s="423"/>
      <c r="H15" s="423"/>
      <c r="I15" s="424"/>
      <c r="J15" s="132">
        <v>4.4584999999999999</v>
      </c>
      <c r="K15" s="139">
        <f t="shared" ref="K15:Q15" si="12">K14/$J$15</f>
        <v>0</v>
      </c>
      <c r="L15" s="139">
        <f t="shared" si="12"/>
        <v>8478.187731299764</v>
      </c>
      <c r="M15" s="139">
        <f t="shared" si="12"/>
        <v>12858.584725804643</v>
      </c>
      <c r="N15" s="139">
        <f t="shared" si="12"/>
        <v>8478.187731299764</v>
      </c>
      <c r="O15" s="139">
        <f t="shared" si="12"/>
        <v>29814.960188404173</v>
      </c>
      <c r="P15" s="139">
        <f t="shared" si="12"/>
        <v>33912.750925199056</v>
      </c>
      <c r="Q15" s="139">
        <f t="shared" si="12"/>
        <v>40130.088594818888</v>
      </c>
      <c r="R15" s="127">
        <f>P15+Q15+Q15+Q15</f>
        <v>154303.01670965573</v>
      </c>
      <c r="S15" s="73"/>
      <c r="T15" s="73"/>
      <c r="U15" s="429"/>
      <c r="V15" s="429"/>
      <c r="W15" s="120"/>
      <c r="X15" s="141"/>
      <c r="Y15" s="120"/>
      <c r="Z15" s="141"/>
      <c r="AA15" s="120"/>
      <c r="AB15" s="121"/>
      <c r="AC15" s="86"/>
      <c r="AD15" s="122"/>
      <c r="AE15" s="64"/>
    </row>
    <row r="16" spans="2:31" x14ac:dyDescent="0.35">
      <c r="B16" s="66"/>
      <c r="C16" s="66"/>
      <c r="D16" s="66"/>
      <c r="E16" s="66"/>
      <c r="F16" s="66"/>
      <c r="G16" s="66"/>
      <c r="I16" s="66"/>
      <c r="J16" s="66"/>
      <c r="N16" s="66"/>
      <c r="O16" s="85"/>
      <c r="P16" s="66"/>
      <c r="Q16" s="66"/>
      <c r="R16" s="66"/>
      <c r="S16" s="66"/>
      <c r="T16" s="66"/>
      <c r="U16" s="66"/>
      <c r="V16" s="66"/>
      <c r="W16" s="66"/>
      <c r="X16" s="66"/>
      <c r="Y16" s="66"/>
      <c r="Z16" s="66"/>
      <c r="AA16" s="66"/>
      <c r="AB16" s="66"/>
      <c r="AC16" s="66"/>
      <c r="AD16" s="66"/>
    </row>
    <row r="17" spans="2:31" x14ac:dyDescent="0.35">
      <c r="B17" s="428"/>
      <c r="C17" s="428"/>
      <c r="D17" s="145"/>
      <c r="E17" s="146"/>
      <c r="F17" s="146"/>
      <c r="G17" s="146"/>
      <c r="H17" s="146"/>
      <c r="I17" s="146"/>
      <c r="J17" s="146"/>
      <c r="K17" s="145">
        <f>I2/J6</f>
        <v>2.4545454545454546</v>
      </c>
      <c r="L17" s="146"/>
      <c r="M17" s="146"/>
      <c r="N17" s="146"/>
      <c r="O17" s="185">
        <f>O6/$O$14</f>
        <v>0.36492890995260663</v>
      </c>
      <c r="P17" s="146"/>
      <c r="Q17" s="146"/>
      <c r="R17" s="66"/>
      <c r="S17" s="66"/>
      <c r="T17" s="66"/>
      <c r="U17" s="64"/>
      <c r="V17" s="64"/>
      <c r="W17" s="64"/>
      <c r="X17" s="64"/>
      <c r="Y17" s="64"/>
      <c r="Z17" s="64"/>
      <c r="AA17" s="64"/>
      <c r="AB17" s="64"/>
      <c r="AC17" s="64"/>
      <c r="AD17" s="64"/>
      <c r="AE17" s="64"/>
    </row>
    <row r="18" spans="2:31" x14ac:dyDescent="0.35">
      <c r="B18" s="362"/>
      <c r="C18" s="363"/>
      <c r="D18" s="407"/>
      <c r="E18" s="407"/>
      <c r="F18" s="407"/>
      <c r="G18" s="407"/>
      <c r="H18" s="407"/>
      <c r="I18" s="407"/>
      <c r="J18" s="189"/>
      <c r="K18" s="308"/>
      <c r="L18" s="308"/>
      <c r="M18" s="115"/>
      <c r="N18" s="429"/>
      <c r="O18" s="185">
        <f>O7/$O$14</f>
        <v>0.17061611374407584</v>
      </c>
      <c r="P18" s="184"/>
      <c r="Q18" s="184"/>
      <c r="R18" s="66"/>
      <c r="S18" s="66"/>
      <c r="T18" s="80"/>
      <c r="U18" s="64"/>
      <c r="V18" s="81"/>
      <c r="W18" s="142"/>
      <c r="X18" s="142"/>
      <c r="Y18" s="126"/>
      <c r="Z18" s="126"/>
      <c r="AA18" s="64"/>
      <c r="AB18" s="64"/>
      <c r="AC18" s="72"/>
      <c r="AD18" s="72"/>
      <c r="AE18" s="64"/>
    </row>
    <row r="19" spans="2:31" x14ac:dyDescent="0.35">
      <c r="B19" s="364"/>
      <c r="C19" s="365"/>
      <c r="D19" s="308"/>
      <c r="E19" s="306"/>
      <c r="F19" s="360"/>
      <c r="G19" s="306"/>
      <c r="H19" s="306"/>
      <c r="I19" s="306"/>
      <c r="J19" s="189"/>
      <c r="K19" s="308"/>
      <c r="L19" s="308"/>
      <c r="M19" s="115"/>
      <c r="N19" s="429"/>
      <c r="O19" s="185">
        <f>O13/$O$14</f>
        <v>0</v>
      </c>
      <c r="P19" s="119"/>
      <c r="Q19" s="119"/>
      <c r="R19" s="66"/>
      <c r="S19" s="66"/>
      <c r="T19" s="82"/>
      <c r="U19" s="64"/>
      <c r="V19" s="82"/>
      <c r="W19" s="124"/>
      <c r="X19" s="124"/>
      <c r="Y19" s="86"/>
      <c r="Z19" s="86"/>
      <c r="AA19" s="64"/>
      <c r="AB19" s="72"/>
      <c r="AC19" s="73"/>
      <c r="AD19" s="73"/>
      <c r="AE19" s="64"/>
    </row>
    <row r="20" spans="2:31" x14ac:dyDescent="0.35">
      <c r="B20" s="69"/>
      <c r="C20" s="361"/>
      <c r="D20" s="113"/>
      <c r="E20" s="113"/>
      <c r="F20" s="113"/>
      <c r="G20" s="113"/>
      <c r="H20" s="113"/>
      <c r="I20" s="113"/>
      <c r="J20" s="113"/>
      <c r="K20" s="113"/>
      <c r="L20" s="113"/>
      <c r="M20" s="115"/>
      <c r="N20" s="120"/>
      <c r="O20" s="146">
        <f>O14/$O$14</f>
        <v>1</v>
      </c>
      <c r="P20" s="124"/>
      <c r="Q20" s="124"/>
      <c r="R20" s="66"/>
      <c r="S20" s="66"/>
      <c r="T20" s="82"/>
      <c r="U20" s="64"/>
      <c r="V20" s="82"/>
      <c r="W20" s="124"/>
      <c r="X20" s="124"/>
      <c r="Y20" s="86"/>
      <c r="Z20" s="86"/>
      <c r="AA20" s="64"/>
      <c r="AB20" s="72"/>
      <c r="AC20" s="73"/>
      <c r="AD20" s="73"/>
      <c r="AE20" s="64"/>
    </row>
    <row r="21" spans="2:31" x14ac:dyDescent="0.35">
      <c r="B21" s="69"/>
      <c r="C21" s="361"/>
      <c r="D21" s="113"/>
      <c r="E21" s="113"/>
      <c r="F21" s="113"/>
      <c r="G21" s="113"/>
      <c r="H21" s="113"/>
      <c r="I21" s="113"/>
      <c r="J21" s="113"/>
      <c r="K21" s="113"/>
      <c r="L21" s="113"/>
      <c r="M21" s="115"/>
      <c r="N21" s="120"/>
      <c r="O21" s="146"/>
      <c r="P21" s="124"/>
      <c r="Q21" s="124"/>
      <c r="R21" s="66"/>
      <c r="S21" s="66"/>
      <c r="T21" s="82"/>
      <c r="U21" s="64"/>
      <c r="V21" s="82"/>
      <c r="W21" s="143"/>
      <c r="X21" s="143"/>
      <c r="Y21" s="84"/>
      <c r="Z21" s="84"/>
      <c r="AA21" s="64"/>
      <c r="AB21" s="72"/>
      <c r="AC21" s="73"/>
      <c r="AD21" s="73"/>
      <c r="AE21" s="64"/>
    </row>
    <row r="22" spans="2:31" x14ac:dyDescent="0.35">
      <c r="B22" s="72"/>
      <c r="C22" s="147"/>
      <c r="D22" s="148"/>
      <c r="E22" s="148"/>
      <c r="F22" s="148"/>
      <c r="G22" s="148"/>
      <c r="H22" s="148"/>
      <c r="I22" s="148"/>
      <c r="J22" s="84"/>
      <c r="K22" s="84"/>
      <c r="L22" s="84"/>
      <c r="M22" s="84"/>
      <c r="N22" s="84"/>
      <c r="O22" s="84"/>
      <c r="P22" s="84"/>
      <c r="Q22" s="84"/>
      <c r="R22" s="66"/>
      <c r="S22" s="66"/>
      <c r="T22" s="82"/>
      <c r="U22" s="83"/>
      <c r="V22" s="72"/>
      <c r="W22" s="124"/>
      <c r="X22" s="124"/>
      <c r="Y22" s="86"/>
      <c r="Z22" s="86"/>
      <c r="AA22" s="64"/>
      <c r="AB22" s="64"/>
      <c r="AC22" s="64"/>
      <c r="AD22" s="64"/>
      <c r="AE22" s="64"/>
    </row>
    <row r="23" spans="2:31" x14ac:dyDescent="0.35">
      <c r="B23" s="72"/>
      <c r="C23" s="149"/>
      <c r="D23" s="148"/>
      <c r="E23" s="148"/>
      <c r="F23" s="148"/>
      <c r="G23" s="148"/>
      <c r="H23" s="148"/>
      <c r="I23" s="148"/>
      <c r="J23" s="84"/>
      <c r="K23" s="84"/>
      <c r="L23" s="84"/>
      <c r="M23" s="84"/>
      <c r="N23" s="84"/>
      <c r="O23" s="84"/>
      <c r="P23" s="84"/>
      <c r="Q23" s="84"/>
      <c r="R23" s="66"/>
      <c r="S23" s="66"/>
      <c r="T23" s="82"/>
      <c r="U23" s="83"/>
      <c r="V23" s="72"/>
      <c r="W23" s="72"/>
      <c r="X23" s="72"/>
      <c r="Y23" s="64"/>
      <c r="Z23" s="64"/>
      <c r="AA23" s="64"/>
      <c r="AB23" s="64"/>
      <c r="AC23" s="64"/>
      <c r="AD23" s="64"/>
      <c r="AE23" s="64"/>
    </row>
    <row r="24" spans="2:31" x14ac:dyDescent="0.35">
      <c r="B24" s="72"/>
      <c r="C24" s="150"/>
      <c r="D24" s="148"/>
      <c r="E24" s="148"/>
      <c r="F24" s="148"/>
      <c r="G24" s="148"/>
      <c r="H24" s="148"/>
      <c r="I24" s="148"/>
      <c r="J24" s="84"/>
      <c r="K24" s="84"/>
      <c r="L24" s="84"/>
      <c r="M24" s="84"/>
      <c r="N24" s="84"/>
      <c r="O24" s="84"/>
      <c r="P24" s="84"/>
      <c r="Q24" s="84"/>
      <c r="R24" s="66"/>
      <c r="S24" s="66"/>
      <c r="T24" s="82"/>
      <c r="U24" s="83"/>
      <c r="V24" s="72"/>
      <c r="W24" s="72"/>
      <c r="X24" s="72"/>
      <c r="Y24" s="66"/>
      <c r="Z24" s="66"/>
      <c r="AA24" s="66"/>
      <c r="AB24" s="66"/>
      <c r="AC24" s="66"/>
    </row>
    <row r="25" spans="2:31" x14ac:dyDescent="0.35">
      <c r="B25" s="72"/>
      <c r="C25" s="150"/>
      <c r="D25" s="148"/>
      <c r="E25" s="148"/>
      <c r="F25" s="148"/>
      <c r="G25" s="148"/>
      <c r="H25" s="148"/>
      <c r="I25" s="148"/>
      <c r="J25" s="84"/>
      <c r="K25" s="84"/>
      <c r="L25" s="84"/>
      <c r="M25" s="84"/>
      <c r="N25" s="72"/>
      <c r="O25" s="84"/>
      <c r="P25" s="84"/>
      <c r="Q25" s="84"/>
      <c r="R25" s="66"/>
      <c r="S25" s="66"/>
      <c r="T25" s="82"/>
      <c r="U25" s="83"/>
      <c r="V25" s="72"/>
      <c r="W25" s="72"/>
      <c r="X25" s="72"/>
      <c r="Y25" s="66"/>
      <c r="Z25" s="66"/>
      <c r="AA25" s="66"/>
      <c r="AB25" s="66"/>
      <c r="AC25" s="66"/>
    </row>
    <row r="26" spans="2:31" x14ac:dyDescent="0.35">
      <c r="B26" s="72"/>
      <c r="C26" s="151"/>
      <c r="D26" s="152"/>
      <c r="E26" s="152"/>
      <c r="F26" s="152"/>
      <c r="G26" s="152"/>
      <c r="H26" s="152"/>
      <c r="I26" s="150"/>
      <c r="J26" s="84"/>
      <c r="K26" s="84"/>
      <c r="L26" s="84"/>
      <c r="M26" s="84"/>
      <c r="N26" s="153"/>
      <c r="O26" s="153"/>
      <c r="P26" s="153"/>
      <c r="Q26" s="153"/>
      <c r="R26" s="66"/>
      <c r="S26" s="66"/>
      <c r="T26" s="81"/>
      <c r="U26" s="81"/>
      <c r="V26" s="72"/>
      <c r="W26" s="72"/>
      <c r="X26" s="72"/>
      <c r="Y26" s="66"/>
      <c r="Z26" s="66"/>
      <c r="AA26" s="66"/>
      <c r="AB26" s="66"/>
      <c r="AC26" s="66"/>
    </row>
    <row r="27" spans="2:31" x14ac:dyDescent="0.35">
      <c r="B27" s="405"/>
      <c r="C27" s="405"/>
      <c r="D27" s="154"/>
      <c r="E27" s="154"/>
      <c r="F27" s="154"/>
      <c r="G27" s="154"/>
      <c r="H27" s="154"/>
      <c r="I27" s="154"/>
      <c r="J27" s="154"/>
      <c r="K27" s="154"/>
      <c r="L27" s="154"/>
      <c r="M27" s="154"/>
      <c r="N27" s="154"/>
      <c r="O27" s="154"/>
      <c r="P27" s="154"/>
      <c r="Q27" s="154"/>
      <c r="R27" s="66"/>
      <c r="S27" s="66"/>
      <c r="T27" s="82"/>
      <c r="U27" s="82"/>
      <c r="V27" s="72"/>
      <c r="W27" s="72"/>
      <c r="X27" s="72"/>
      <c r="Y27" s="64"/>
      <c r="Z27" s="66"/>
      <c r="AA27" s="66"/>
      <c r="AB27" s="66"/>
      <c r="AC27" s="66"/>
    </row>
    <row r="28" spans="2:31" x14ac:dyDescent="0.35">
      <c r="B28" s="72"/>
      <c r="C28" s="150"/>
      <c r="D28" s="155"/>
      <c r="E28" s="155"/>
      <c r="F28" s="155"/>
      <c r="G28" s="155"/>
      <c r="H28" s="155"/>
      <c r="I28" s="155"/>
      <c r="J28" s="84"/>
      <c r="K28" s="84"/>
      <c r="L28" s="84"/>
      <c r="M28" s="84"/>
      <c r="N28" s="84"/>
      <c r="O28" s="84"/>
      <c r="P28" s="84"/>
      <c r="Q28" s="84"/>
      <c r="R28" s="66"/>
      <c r="S28" s="66"/>
      <c r="T28" s="82"/>
      <c r="U28" s="82"/>
      <c r="V28" s="72"/>
      <c r="W28" s="119"/>
      <c r="X28" s="119"/>
      <c r="Y28" s="119"/>
      <c r="Z28" s="119"/>
      <c r="AA28" s="66"/>
      <c r="AB28" s="66"/>
      <c r="AC28" s="66"/>
    </row>
    <row r="29" spans="2:31" x14ac:dyDescent="0.35">
      <c r="B29" s="72"/>
      <c r="C29" s="150"/>
      <c r="D29" s="150"/>
      <c r="E29" s="150"/>
      <c r="F29" s="150"/>
      <c r="G29" s="150"/>
      <c r="H29" s="150"/>
      <c r="I29" s="150"/>
      <c r="J29" s="84"/>
      <c r="K29" s="84"/>
      <c r="L29" s="84"/>
      <c r="M29" s="84"/>
      <c r="N29" s="84"/>
      <c r="O29" s="84"/>
      <c r="P29" s="84"/>
      <c r="Q29" s="84"/>
      <c r="R29" s="66"/>
      <c r="S29" s="66"/>
      <c r="T29" s="82"/>
      <c r="U29" s="82"/>
      <c r="V29" s="82"/>
      <c r="W29" s="86"/>
      <c r="X29" s="86"/>
      <c r="Y29" s="86"/>
      <c r="Z29" s="86"/>
      <c r="AA29" s="86"/>
      <c r="AB29" s="86"/>
      <c r="AC29" s="86"/>
    </row>
    <row r="30" spans="2:31" x14ac:dyDescent="0.35">
      <c r="B30" s="72"/>
      <c r="C30" s="150"/>
      <c r="D30" s="150"/>
      <c r="E30" s="150"/>
      <c r="F30" s="150"/>
      <c r="G30" s="150"/>
      <c r="H30" s="150"/>
      <c r="I30" s="150"/>
      <c r="J30" s="84"/>
      <c r="K30" s="84"/>
      <c r="L30" s="84"/>
      <c r="M30" s="84"/>
      <c r="N30" s="84"/>
      <c r="O30" s="84"/>
      <c r="P30" s="84"/>
      <c r="Q30" s="84"/>
      <c r="R30" s="74"/>
      <c r="S30" s="66"/>
      <c r="T30" s="82"/>
      <c r="U30" s="82"/>
      <c r="V30" s="82"/>
      <c r="W30" s="86"/>
      <c r="X30" s="86"/>
      <c r="Y30" s="86"/>
      <c r="Z30" s="86"/>
      <c r="AA30" s="86"/>
      <c r="AB30" s="86"/>
      <c r="AC30" s="86"/>
    </row>
    <row r="31" spans="2:31" x14ac:dyDescent="0.35">
      <c r="B31" s="72"/>
      <c r="C31" s="156"/>
      <c r="D31" s="150"/>
      <c r="E31" s="150"/>
      <c r="F31" s="150"/>
      <c r="G31" s="150"/>
      <c r="H31" s="150"/>
      <c r="I31" s="150"/>
      <c r="J31" s="84"/>
      <c r="K31" s="84"/>
      <c r="L31" s="84"/>
      <c r="M31" s="84"/>
      <c r="N31" s="84"/>
      <c r="O31" s="84"/>
      <c r="P31" s="84"/>
      <c r="Q31" s="84"/>
      <c r="R31" s="66"/>
      <c r="S31" s="66"/>
      <c r="T31" s="82"/>
      <c r="U31" s="82"/>
      <c r="V31" s="73"/>
      <c r="W31" s="73"/>
      <c r="X31" s="73"/>
      <c r="Y31" s="73"/>
      <c r="Z31" s="73"/>
      <c r="AA31" s="73"/>
      <c r="AB31" s="73"/>
      <c r="AC31" s="73"/>
    </row>
    <row r="32" spans="2:31" x14ac:dyDescent="0.35">
      <c r="B32" s="72"/>
      <c r="C32" s="149"/>
      <c r="D32" s="150"/>
      <c r="E32" s="150"/>
      <c r="F32" s="150"/>
      <c r="G32" s="150"/>
      <c r="H32" s="150"/>
      <c r="I32" s="150"/>
      <c r="J32" s="84"/>
      <c r="K32" s="84"/>
      <c r="L32" s="84"/>
      <c r="M32" s="84"/>
      <c r="N32" s="84"/>
      <c r="O32" s="84"/>
      <c r="P32" s="84"/>
      <c r="Q32" s="84"/>
      <c r="R32" s="66"/>
      <c r="S32" s="66"/>
      <c r="T32" s="80"/>
      <c r="U32" s="82"/>
      <c r="V32" s="72"/>
      <c r="W32" s="72"/>
      <c r="X32" s="72"/>
      <c r="Y32" s="64"/>
      <c r="Z32" s="66"/>
      <c r="AA32" s="66"/>
      <c r="AB32" s="66"/>
      <c r="AC32" s="66"/>
    </row>
    <row r="33" spans="2:29" x14ac:dyDescent="0.35">
      <c r="B33" s="72"/>
      <c r="C33" s="82"/>
      <c r="D33" s="150"/>
      <c r="E33" s="150"/>
      <c r="F33" s="150"/>
      <c r="G33" s="150"/>
      <c r="H33" s="150"/>
      <c r="I33" s="150"/>
      <c r="J33" s="84"/>
      <c r="K33" s="84"/>
      <c r="L33" s="84"/>
      <c r="M33" s="84"/>
      <c r="N33" s="84"/>
      <c r="O33" s="84"/>
      <c r="P33" s="84"/>
      <c r="Q33" s="84"/>
      <c r="R33" s="66"/>
      <c r="S33" s="66"/>
      <c r="T33" s="80"/>
      <c r="U33" s="82"/>
      <c r="V33" s="72"/>
      <c r="W33" s="72"/>
      <c r="X33" s="72"/>
      <c r="Y33" s="66"/>
      <c r="Z33" s="66"/>
      <c r="AA33" s="66"/>
      <c r="AB33" s="66"/>
      <c r="AC33" s="66"/>
    </row>
    <row r="34" spans="2:29" x14ac:dyDescent="0.35">
      <c r="B34" s="72"/>
      <c r="C34" s="82"/>
      <c r="D34" s="150"/>
      <c r="E34" s="150"/>
      <c r="F34" s="150"/>
      <c r="G34" s="150"/>
      <c r="H34" s="150"/>
      <c r="I34" s="150"/>
      <c r="J34" s="84"/>
      <c r="K34" s="84"/>
      <c r="L34" s="84"/>
      <c r="M34" s="84"/>
      <c r="N34" s="84"/>
      <c r="O34" s="84"/>
      <c r="P34" s="84"/>
      <c r="Q34" s="84"/>
      <c r="R34" s="66"/>
      <c r="S34" s="66"/>
      <c r="T34" s="80"/>
      <c r="U34" s="82"/>
      <c r="V34" s="72"/>
      <c r="W34" s="72"/>
      <c r="X34" s="72"/>
      <c r="Y34" s="66"/>
      <c r="Z34" s="66"/>
      <c r="AA34" s="66"/>
      <c r="AB34" s="66"/>
      <c r="AC34" s="66"/>
    </row>
    <row r="35" spans="2:29" x14ac:dyDescent="0.35">
      <c r="B35" s="72"/>
      <c r="C35" s="150"/>
      <c r="D35" s="150"/>
      <c r="E35" s="150"/>
      <c r="F35" s="150"/>
      <c r="G35" s="150"/>
      <c r="H35" s="150"/>
      <c r="I35" s="150"/>
      <c r="J35" s="84"/>
      <c r="K35" s="84"/>
      <c r="L35" s="84"/>
      <c r="M35" s="84"/>
      <c r="N35" s="84"/>
      <c r="O35" s="84"/>
      <c r="P35" s="84"/>
      <c r="Q35" s="84"/>
      <c r="R35" s="66"/>
      <c r="S35" s="66"/>
      <c r="T35" s="80"/>
      <c r="U35" s="82"/>
      <c r="V35" s="72"/>
      <c r="W35" s="72"/>
      <c r="X35" s="72"/>
      <c r="Y35" s="66"/>
      <c r="Z35" s="66"/>
      <c r="AA35" s="66"/>
      <c r="AB35" s="66"/>
      <c r="AC35" s="66"/>
    </row>
    <row r="36" spans="2:29" x14ac:dyDescent="0.35">
      <c r="B36" s="72"/>
      <c r="C36" s="151"/>
      <c r="D36" s="152"/>
      <c r="E36" s="152"/>
      <c r="F36" s="152"/>
      <c r="G36" s="152"/>
      <c r="H36" s="152"/>
      <c r="I36" s="150"/>
      <c r="J36" s="84"/>
      <c r="K36" s="84"/>
      <c r="L36" s="84"/>
      <c r="M36" s="84"/>
      <c r="N36" s="89"/>
      <c r="O36" s="89"/>
      <c r="P36" s="89"/>
      <c r="Q36" s="89"/>
      <c r="R36" s="66"/>
      <c r="S36" s="66"/>
      <c r="T36" s="81"/>
      <c r="U36" s="82"/>
      <c r="V36" s="72"/>
      <c r="W36" s="72"/>
      <c r="X36" s="72"/>
      <c r="Y36" s="66"/>
      <c r="Z36" s="66"/>
      <c r="AA36" s="66"/>
      <c r="AB36" s="66"/>
      <c r="AC36" s="66"/>
    </row>
    <row r="37" spans="2:29" x14ac:dyDescent="0.35">
      <c r="B37" s="394"/>
      <c r="C37" s="394"/>
      <c r="D37" s="394"/>
      <c r="E37" s="394"/>
      <c r="F37" s="394"/>
      <c r="G37" s="394"/>
      <c r="H37" s="394"/>
      <c r="I37" s="394"/>
      <c r="J37" s="394"/>
      <c r="K37" s="88"/>
      <c r="L37" s="88"/>
      <c r="M37" s="88"/>
      <c r="N37" s="89"/>
      <c r="O37" s="89"/>
      <c r="P37" s="89"/>
      <c r="Q37" s="89"/>
      <c r="R37" s="75"/>
      <c r="S37" s="66"/>
      <c r="T37" s="66"/>
      <c r="U37" s="66"/>
      <c r="V37" s="66"/>
      <c r="W37" s="66"/>
      <c r="X37" s="66"/>
      <c r="Y37" s="66"/>
      <c r="Z37" s="66"/>
      <c r="AA37" s="66"/>
      <c r="AB37" s="66"/>
      <c r="AC37" s="66"/>
    </row>
    <row r="38" spans="2:29" x14ac:dyDescent="0.35">
      <c r="B38" s="88"/>
      <c r="C38" s="88"/>
      <c r="D38" s="88"/>
      <c r="E38" s="88"/>
      <c r="F38" s="88"/>
      <c r="G38" s="88"/>
      <c r="H38" s="88"/>
      <c r="I38" s="88"/>
      <c r="J38" s="88"/>
      <c r="K38" s="88"/>
      <c r="L38" s="88"/>
      <c r="M38" s="88"/>
      <c r="N38" s="89"/>
      <c r="O38" s="89"/>
      <c r="P38" s="89"/>
      <c r="Q38" s="89"/>
      <c r="R38" s="89"/>
    </row>
    <row r="39" spans="2:29" x14ac:dyDescent="0.35">
      <c r="B39" s="88"/>
      <c r="C39" s="88"/>
      <c r="D39" s="88"/>
      <c r="E39" s="88"/>
      <c r="F39" s="88"/>
      <c r="G39" s="88"/>
      <c r="H39" s="88"/>
      <c r="I39" s="88"/>
      <c r="J39" s="88"/>
      <c r="K39" s="88"/>
      <c r="L39" s="88"/>
      <c r="M39" s="88"/>
      <c r="N39" s="89"/>
      <c r="O39" s="89"/>
      <c r="P39" s="89"/>
      <c r="Q39" s="89"/>
      <c r="R39" s="89"/>
    </row>
    <row r="40" spans="2:29" x14ac:dyDescent="0.35">
      <c r="B40" s="405"/>
      <c r="C40" s="405"/>
      <c r="D40" s="405"/>
      <c r="E40" s="405"/>
      <c r="F40" s="405"/>
      <c r="G40" s="405"/>
      <c r="H40" s="405"/>
      <c r="I40" s="405"/>
      <c r="J40" s="405"/>
      <c r="K40" s="405"/>
      <c r="L40" s="405"/>
      <c r="M40" s="405"/>
      <c r="N40" s="405"/>
      <c r="O40" s="89"/>
      <c r="P40" s="89"/>
      <c r="Q40" s="89"/>
      <c r="R40" s="89"/>
    </row>
    <row r="41" spans="2:29" x14ac:dyDescent="0.35">
      <c r="B41" s="405"/>
      <c r="C41" s="405"/>
      <c r="D41" s="405"/>
      <c r="E41" s="147"/>
      <c r="F41" s="157"/>
      <c r="G41" s="130"/>
      <c r="H41" s="130"/>
      <c r="I41" s="130"/>
      <c r="J41" s="130"/>
      <c r="K41" s="130"/>
      <c r="L41" s="130"/>
      <c r="M41" s="130"/>
      <c r="N41" s="130"/>
      <c r="O41" s="89"/>
      <c r="P41" s="89"/>
      <c r="Q41" s="89"/>
      <c r="R41" s="89"/>
    </row>
    <row r="42" spans="2:29" x14ac:dyDescent="0.35">
      <c r="B42" s="88"/>
      <c r="C42" s="404"/>
      <c r="D42" s="404"/>
      <c r="E42" s="88"/>
      <c r="F42" s="158"/>
      <c r="G42" s="158"/>
      <c r="H42" s="158"/>
      <c r="I42" s="158"/>
      <c r="J42" s="158"/>
      <c r="K42" s="158"/>
      <c r="L42" s="158"/>
      <c r="M42" s="158"/>
      <c r="N42" s="158"/>
      <c r="O42" s="89"/>
      <c r="P42" s="89"/>
      <c r="Q42" s="89"/>
      <c r="R42" s="89"/>
    </row>
    <row r="43" spans="2:29" x14ac:dyDescent="0.35">
      <c r="B43" s="88"/>
      <c r="C43" s="404"/>
      <c r="D43" s="404"/>
      <c r="E43" s="88"/>
      <c r="F43" s="88"/>
      <c r="G43" s="88"/>
      <c r="H43" s="88"/>
      <c r="I43" s="88"/>
      <c r="J43" s="88"/>
      <c r="K43" s="88"/>
      <c r="L43" s="88"/>
      <c r="M43" s="88"/>
      <c r="N43" s="88"/>
      <c r="O43" s="89"/>
      <c r="P43" s="89"/>
      <c r="Q43" s="89"/>
      <c r="R43" s="89"/>
    </row>
    <row r="44" spans="2:29" x14ac:dyDescent="0.35">
      <c r="B44" s="88"/>
      <c r="C44" s="404"/>
      <c r="D44" s="404"/>
      <c r="E44" s="88"/>
      <c r="F44" s="88"/>
      <c r="G44" s="88"/>
      <c r="H44" s="88"/>
      <c r="I44" s="88"/>
      <c r="J44" s="88"/>
      <c r="K44" s="88"/>
      <c r="L44" s="88"/>
      <c r="M44" s="88"/>
      <c r="N44" s="88"/>
      <c r="O44" s="89"/>
      <c r="P44" s="89"/>
      <c r="Q44" s="89"/>
      <c r="R44" s="89"/>
    </row>
    <row r="45" spans="2:29" x14ac:dyDescent="0.35">
      <c r="B45" s="88"/>
      <c r="C45" s="404"/>
      <c r="D45" s="404"/>
      <c r="E45" s="88"/>
      <c r="F45" s="88"/>
      <c r="G45" s="88"/>
      <c r="H45" s="88"/>
      <c r="I45" s="88"/>
      <c r="J45" s="88"/>
      <c r="K45" s="88"/>
      <c r="L45" s="88"/>
      <c r="M45" s="88"/>
      <c r="N45" s="88"/>
      <c r="O45" s="89"/>
      <c r="P45" s="89"/>
      <c r="Q45" s="89"/>
      <c r="R45" s="89"/>
    </row>
    <row r="46" spans="2:29" x14ac:dyDescent="0.35">
      <c r="B46" s="88"/>
      <c r="C46" s="404"/>
      <c r="D46" s="404"/>
      <c r="E46" s="88"/>
      <c r="F46" s="88"/>
      <c r="G46" s="88"/>
      <c r="H46" s="88"/>
      <c r="I46" s="88"/>
      <c r="J46" s="88"/>
      <c r="K46" s="88"/>
      <c r="L46" s="88"/>
      <c r="M46" s="88"/>
      <c r="N46" s="88"/>
      <c r="O46" s="89"/>
      <c r="P46" s="89"/>
      <c r="Q46" s="89"/>
      <c r="R46" s="89"/>
    </row>
    <row r="47" spans="2:29" x14ac:dyDescent="0.35">
      <c r="B47" s="405"/>
      <c r="C47" s="405"/>
      <c r="D47" s="405"/>
      <c r="E47" s="405"/>
      <c r="F47" s="88"/>
      <c r="G47" s="88"/>
      <c r="H47" s="88"/>
      <c r="I47" s="88"/>
      <c r="J47" s="88"/>
      <c r="K47" s="88"/>
      <c r="L47" s="88"/>
      <c r="M47" s="88"/>
      <c r="N47" s="88"/>
      <c r="O47" s="89"/>
      <c r="P47" s="89"/>
      <c r="Q47" s="89"/>
      <c r="R47" s="89"/>
    </row>
    <row r="48" spans="2:29" x14ac:dyDescent="0.35">
      <c r="B48" s="405"/>
      <c r="C48" s="405"/>
      <c r="D48" s="405"/>
      <c r="E48" s="88"/>
      <c r="F48" s="88"/>
      <c r="G48" s="88"/>
      <c r="H48" s="88"/>
      <c r="I48" s="88"/>
      <c r="J48" s="88"/>
      <c r="K48" s="88"/>
      <c r="L48" s="88"/>
      <c r="M48" s="88"/>
      <c r="N48" s="88"/>
      <c r="O48" s="88"/>
      <c r="P48" s="89"/>
      <c r="Q48" s="89"/>
      <c r="R48" s="89"/>
    </row>
    <row r="49" spans="2:18" x14ac:dyDescent="0.35">
      <c r="B49" s="88"/>
      <c r="C49" s="88"/>
      <c r="D49" s="88"/>
      <c r="E49" s="88"/>
      <c r="F49" s="88"/>
      <c r="G49" s="88"/>
      <c r="H49" s="88"/>
      <c r="I49" s="88"/>
      <c r="J49" s="88"/>
      <c r="K49" s="88"/>
      <c r="L49" s="88"/>
      <c r="M49" s="88"/>
      <c r="N49" s="89"/>
      <c r="O49" s="89"/>
      <c r="P49" s="89"/>
      <c r="Q49" s="89"/>
      <c r="R49" s="89"/>
    </row>
    <row r="50" spans="2:18" x14ac:dyDescent="0.35">
      <c r="B50" s="88"/>
      <c r="C50" s="88"/>
      <c r="D50" s="88"/>
      <c r="E50" s="88"/>
      <c r="F50" s="88"/>
      <c r="G50" s="88"/>
      <c r="H50" s="88"/>
      <c r="I50" s="88"/>
      <c r="J50" s="88"/>
      <c r="K50" s="88"/>
      <c r="L50" s="88"/>
      <c r="M50" s="88"/>
      <c r="N50" s="89"/>
      <c r="O50" s="89"/>
      <c r="P50" s="89"/>
      <c r="Q50" s="89"/>
      <c r="R50" s="89"/>
    </row>
    <row r="51" spans="2:18" x14ac:dyDescent="0.35">
      <c r="B51" s="66"/>
      <c r="C51" s="88"/>
      <c r="D51" s="88"/>
      <c r="E51" s="88"/>
      <c r="F51" s="88"/>
      <c r="G51" s="88"/>
      <c r="H51" s="88"/>
      <c r="I51" s="88"/>
      <c r="J51" s="88"/>
      <c r="K51" s="88"/>
      <c r="L51" s="88"/>
      <c r="M51" s="88"/>
      <c r="N51" s="89"/>
      <c r="O51" s="89"/>
      <c r="P51" s="89"/>
      <c r="Q51" s="89"/>
      <c r="R51" s="66"/>
    </row>
    <row r="52" spans="2:18" x14ac:dyDescent="0.35">
      <c r="B52" s="66"/>
      <c r="C52" s="394"/>
      <c r="D52" s="394"/>
      <c r="E52" s="394"/>
      <c r="F52" s="88"/>
      <c r="G52" s="88"/>
      <c r="H52" s="88"/>
      <c r="I52" s="88"/>
      <c r="J52" s="88"/>
      <c r="K52" s="88"/>
      <c r="L52" s="88"/>
      <c r="M52" s="88"/>
      <c r="N52" s="89"/>
      <c r="O52" s="89"/>
      <c r="P52" s="89"/>
      <c r="Q52" s="89"/>
      <c r="R52" s="66"/>
    </row>
    <row r="53" spans="2:18" x14ac:dyDescent="0.35">
      <c r="B53" s="66"/>
      <c r="C53" s="116"/>
      <c r="D53" s="116"/>
      <c r="E53" s="116"/>
      <c r="F53" s="116"/>
      <c r="G53" s="116"/>
      <c r="H53" s="116"/>
      <c r="I53" s="116"/>
      <c r="J53" s="116"/>
      <c r="K53" s="116"/>
      <c r="L53" s="116"/>
      <c r="M53" s="116"/>
      <c r="N53" s="116"/>
      <c r="O53" s="116"/>
      <c r="P53" s="116"/>
      <c r="Q53" s="116"/>
      <c r="R53" s="66"/>
    </row>
    <row r="54" spans="2:18" x14ac:dyDescent="0.35">
      <c r="C54" s="88"/>
      <c r="D54" s="118"/>
      <c r="E54" s="118"/>
      <c r="F54" s="118"/>
      <c r="G54" s="118"/>
      <c r="H54" s="118"/>
      <c r="I54" s="118"/>
      <c r="J54" s="118"/>
      <c r="K54" s="118"/>
      <c r="L54" s="118"/>
      <c r="M54" s="118"/>
      <c r="N54" s="117"/>
      <c r="O54" s="117"/>
      <c r="P54" s="117"/>
      <c r="Q54" s="117"/>
    </row>
    <row r="55" spans="2:18" x14ac:dyDescent="0.35">
      <c r="C55" s="88"/>
      <c r="D55" s="118"/>
      <c r="E55" s="118"/>
      <c r="F55" s="118"/>
      <c r="G55" s="118"/>
      <c r="H55" s="118"/>
      <c r="I55" s="118"/>
      <c r="J55" s="118"/>
      <c r="K55" s="118"/>
      <c r="L55" s="118"/>
      <c r="M55" s="118"/>
      <c r="N55" s="117"/>
      <c r="O55" s="117"/>
      <c r="P55" s="117"/>
      <c r="Q55" s="117"/>
    </row>
    <row r="56" spans="2:18" x14ac:dyDescent="0.35">
      <c r="C56" s="88"/>
      <c r="D56" s="118"/>
      <c r="E56" s="118"/>
      <c r="F56" s="118"/>
      <c r="G56" s="118"/>
      <c r="H56" s="118"/>
      <c r="I56" s="118"/>
      <c r="J56" s="118"/>
      <c r="K56" s="118"/>
      <c r="L56" s="118"/>
      <c r="M56" s="118"/>
      <c r="N56" s="117"/>
      <c r="O56" s="117"/>
      <c r="P56" s="117"/>
      <c r="Q56" s="117"/>
    </row>
    <row r="57" spans="2:18" x14ac:dyDescent="0.35">
      <c r="C57" s="88"/>
      <c r="D57" s="118"/>
      <c r="E57" s="118"/>
      <c r="F57" s="118"/>
      <c r="G57" s="118"/>
      <c r="H57" s="118"/>
      <c r="I57" s="118"/>
      <c r="J57" s="118"/>
      <c r="K57" s="118"/>
      <c r="L57" s="118"/>
      <c r="M57" s="118"/>
      <c r="N57" s="117"/>
      <c r="O57" s="117"/>
      <c r="P57" s="117"/>
      <c r="Q57" s="117"/>
    </row>
    <row r="58" spans="2:18" x14ac:dyDescent="0.35">
      <c r="C58" s="88"/>
      <c r="D58" s="118"/>
      <c r="E58" s="118"/>
      <c r="F58" s="118"/>
      <c r="G58" s="118"/>
      <c r="H58" s="118"/>
      <c r="I58" s="118"/>
      <c r="J58" s="118"/>
      <c r="K58" s="118"/>
      <c r="L58" s="118"/>
      <c r="M58" s="118"/>
      <c r="N58" s="117"/>
      <c r="O58" s="117"/>
      <c r="P58" s="117"/>
      <c r="Q58" s="117"/>
    </row>
    <row r="59" spans="2:18" x14ac:dyDescent="0.35">
      <c r="C59" s="88"/>
      <c r="D59" s="118"/>
      <c r="E59" s="118"/>
      <c r="F59" s="118"/>
      <c r="G59" s="118"/>
      <c r="H59" s="118"/>
      <c r="I59" s="118"/>
      <c r="J59" s="118"/>
      <c r="K59" s="118"/>
      <c r="L59" s="118"/>
      <c r="M59" s="118"/>
      <c r="N59" s="118"/>
      <c r="O59" s="118"/>
      <c r="P59" s="118"/>
      <c r="Q59" s="118"/>
    </row>
    <row r="60" spans="2:18" x14ac:dyDescent="0.35">
      <c r="C60" s="394"/>
      <c r="D60" s="394"/>
      <c r="E60" s="394"/>
      <c r="F60" s="394"/>
      <c r="G60" s="394"/>
      <c r="H60" s="394"/>
      <c r="I60" s="394"/>
      <c r="J60" s="394"/>
      <c r="K60" s="394"/>
      <c r="L60" s="394"/>
      <c r="M60" s="394"/>
      <c r="N60" s="394"/>
      <c r="O60" s="394"/>
      <c r="P60" s="89"/>
      <c r="Q60" s="89"/>
    </row>
    <row r="61" spans="2:18" x14ac:dyDescent="0.35">
      <c r="C61" s="64"/>
      <c r="D61" s="64"/>
      <c r="E61" s="64"/>
      <c r="F61" s="64"/>
      <c r="G61" s="64"/>
      <c r="H61" s="64"/>
      <c r="I61" s="64"/>
      <c r="J61" s="64"/>
      <c r="K61" s="64"/>
      <c r="L61" s="64"/>
      <c r="M61" s="64"/>
      <c r="N61" s="64"/>
      <c r="O61" s="64"/>
      <c r="P61" s="64"/>
      <c r="Q61" s="66"/>
    </row>
    <row r="62" spans="2:18" x14ac:dyDescent="0.35">
      <c r="C62" s="420"/>
      <c r="D62" s="420"/>
      <c r="E62" s="112"/>
      <c r="F62" s="159"/>
      <c r="G62" s="159"/>
      <c r="H62" s="159"/>
      <c r="I62" s="159"/>
      <c r="J62" s="159"/>
      <c r="K62" s="159"/>
      <c r="L62" s="159"/>
      <c r="M62" s="159"/>
      <c r="N62" s="159"/>
      <c r="O62" s="159"/>
      <c r="P62" s="159"/>
      <c r="Q62" s="66"/>
    </row>
    <row r="63" spans="2:18" x14ac:dyDescent="0.35">
      <c r="C63" s="3"/>
      <c r="D63" s="93"/>
      <c r="E63" s="92"/>
      <c r="F63" s="112"/>
      <c r="G63" s="112"/>
      <c r="H63" s="112"/>
      <c r="I63" s="112"/>
      <c r="J63" s="112"/>
      <c r="K63" s="112"/>
      <c r="L63" s="112"/>
      <c r="M63" s="112"/>
      <c r="N63" s="112"/>
      <c r="O63" s="112"/>
      <c r="P63" s="112"/>
      <c r="Q63" s="66"/>
    </row>
    <row r="64" spans="2:18" x14ac:dyDescent="0.35">
      <c r="C64" s="3"/>
      <c r="D64" s="98"/>
      <c r="E64" s="92"/>
      <c r="F64" s="112"/>
      <c r="G64" s="112"/>
      <c r="H64" s="112"/>
      <c r="I64" s="112"/>
      <c r="J64" s="112"/>
      <c r="K64" s="112"/>
      <c r="L64" s="112"/>
      <c r="M64" s="112"/>
      <c r="N64" s="112"/>
      <c r="O64" s="112"/>
      <c r="P64" s="112"/>
      <c r="Q64" s="66"/>
    </row>
    <row r="65" spans="3:17" x14ac:dyDescent="0.35">
      <c r="C65" s="3"/>
      <c r="D65" s="3"/>
      <c r="E65" s="92"/>
      <c r="F65" s="112"/>
      <c r="G65" s="112"/>
      <c r="H65" s="112"/>
      <c r="I65" s="160"/>
      <c r="J65" s="160"/>
      <c r="K65" s="160"/>
      <c r="L65" s="160"/>
      <c r="M65" s="160"/>
      <c r="N65" s="160"/>
      <c r="O65" s="160"/>
      <c r="P65" s="160"/>
      <c r="Q65" s="66"/>
    </row>
    <row r="66" spans="3:17" x14ac:dyDescent="0.35">
      <c r="C66" s="3"/>
      <c r="D66" s="99"/>
      <c r="E66" s="92"/>
      <c r="F66" s="161"/>
      <c r="G66" s="161"/>
      <c r="H66" s="161"/>
      <c r="I66" s="160"/>
      <c r="J66" s="160"/>
      <c r="K66" s="160"/>
      <c r="L66" s="160"/>
      <c r="M66" s="160"/>
      <c r="N66" s="160"/>
      <c r="O66" s="160"/>
      <c r="P66" s="160"/>
      <c r="Q66" s="66"/>
    </row>
    <row r="67" spans="3:17" x14ac:dyDescent="0.35">
      <c r="C67" s="3"/>
      <c r="D67" s="92"/>
      <c r="E67" s="101"/>
      <c r="F67" s="161"/>
      <c r="G67" s="161"/>
      <c r="H67" s="161"/>
      <c r="I67" s="160"/>
      <c r="J67" s="160"/>
      <c r="K67" s="160"/>
      <c r="L67" s="160"/>
      <c r="M67" s="160"/>
      <c r="N67" s="160"/>
      <c r="O67" s="160"/>
      <c r="P67" s="160"/>
      <c r="Q67" s="66"/>
    </row>
    <row r="68" spans="3:17" x14ac:dyDescent="0.35">
      <c r="C68" s="97"/>
      <c r="D68" s="100"/>
      <c r="E68" s="92"/>
      <c r="F68" s="161"/>
      <c r="G68" s="161"/>
      <c r="H68" s="161"/>
      <c r="I68" s="160"/>
      <c r="J68" s="160"/>
      <c r="K68" s="160"/>
      <c r="L68" s="160"/>
      <c r="M68" s="160"/>
      <c r="N68" s="160"/>
      <c r="O68" s="160"/>
      <c r="P68" s="160"/>
      <c r="Q68" s="66"/>
    </row>
    <row r="69" spans="3:17" x14ac:dyDescent="0.35">
      <c r="C69" s="91"/>
      <c r="D69" s="101"/>
      <c r="E69" s="101"/>
      <c r="F69" s="161"/>
      <c r="G69" s="161"/>
      <c r="H69" s="161"/>
      <c r="I69" s="160"/>
      <c r="J69" s="160"/>
      <c r="K69" s="160"/>
      <c r="L69" s="160"/>
      <c r="M69" s="160"/>
      <c r="N69" s="160"/>
      <c r="O69" s="160"/>
      <c r="P69" s="160"/>
      <c r="Q69" s="66"/>
    </row>
    <row r="70" spans="3:17" x14ac:dyDescent="0.35">
      <c r="C70" s="91"/>
      <c r="D70" s="92"/>
      <c r="E70" s="92"/>
      <c r="F70" s="161"/>
      <c r="G70" s="161"/>
      <c r="H70" s="161"/>
      <c r="I70" s="160"/>
      <c r="J70" s="160"/>
      <c r="K70" s="160"/>
      <c r="L70" s="160"/>
      <c r="M70" s="160"/>
      <c r="N70" s="160"/>
      <c r="O70" s="160"/>
      <c r="P70" s="160"/>
    </row>
    <row r="71" spans="3:17" x14ac:dyDescent="0.35">
      <c r="C71" s="162"/>
      <c r="D71" s="162"/>
      <c r="E71" s="92"/>
      <c r="F71" s="161"/>
      <c r="G71" s="161"/>
      <c r="H71" s="161"/>
      <c r="I71" s="160"/>
      <c r="J71" s="160"/>
      <c r="K71" s="160"/>
      <c r="L71" s="160"/>
      <c r="M71" s="160"/>
      <c r="N71" s="160"/>
      <c r="O71" s="160"/>
      <c r="P71" s="160"/>
    </row>
    <row r="72" spans="3:17" x14ac:dyDescent="0.35">
      <c r="C72" s="96"/>
      <c r="D72" s="93"/>
      <c r="E72" s="92"/>
      <c r="F72" s="161"/>
      <c r="G72" s="161"/>
      <c r="H72" s="161"/>
      <c r="I72" s="160"/>
      <c r="J72" s="160"/>
      <c r="K72" s="160"/>
      <c r="L72" s="160"/>
      <c r="M72" s="160"/>
      <c r="N72" s="160"/>
      <c r="O72" s="160"/>
      <c r="P72" s="160"/>
    </row>
    <row r="73" spans="3:17" x14ac:dyDescent="0.35">
      <c r="C73" s="101"/>
      <c r="D73" s="100"/>
      <c r="E73" s="92"/>
      <c r="F73" s="161"/>
      <c r="G73" s="161"/>
      <c r="H73" s="161"/>
      <c r="I73" s="160"/>
      <c r="J73" s="160"/>
      <c r="K73" s="160"/>
      <c r="L73" s="160"/>
      <c r="M73" s="160"/>
      <c r="N73" s="160"/>
      <c r="O73" s="160"/>
      <c r="P73" s="160"/>
    </row>
    <row r="74" spans="3:17" x14ac:dyDescent="0.35">
      <c r="C74" s="102"/>
      <c r="D74" s="103"/>
      <c r="E74" s="92"/>
      <c r="F74" s="161"/>
      <c r="G74" s="161"/>
      <c r="H74" s="161"/>
      <c r="I74" s="160"/>
      <c r="J74" s="160"/>
      <c r="K74" s="160"/>
      <c r="L74" s="160"/>
      <c r="M74" s="160"/>
      <c r="N74" s="160"/>
      <c r="O74" s="160"/>
      <c r="P74" s="160"/>
    </row>
    <row r="75" spans="3:17" x14ac:dyDescent="0.35">
      <c r="C75" s="101"/>
      <c r="D75" s="101"/>
      <c r="E75" s="92"/>
      <c r="F75" s="161"/>
      <c r="G75" s="161"/>
      <c r="H75" s="161"/>
      <c r="I75" s="160"/>
      <c r="J75" s="160"/>
      <c r="K75" s="160"/>
      <c r="L75" s="160"/>
      <c r="M75" s="160"/>
      <c r="N75" s="160"/>
      <c r="O75" s="160"/>
      <c r="P75" s="160"/>
    </row>
    <row r="76" spans="3:17" x14ac:dyDescent="0.35">
      <c r="C76" s="94"/>
      <c r="D76" s="95"/>
      <c r="E76" s="92"/>
      <c r="F76" s="161"/>
      <c r="G76" s="161"/>
      <c r="H76" s="161"/>
      <c r="I76" s="160"/>
      <c r="J76" s="160"/>
      <c r="K76" s="160"/>
      <c r="L76" s="160"/>
      <c r="M76" s="160"/>
      <c r="N76" s="160"/>
      <c r="O76" s="160"/>
      <c r="P76" s="160"/>
    </row>
    <row r="77" spans="3:17" x14ac:dyDescent="0.35">
      <c r="C77" s="72"/>
      <c r="D77" s="72"/>
      <c r="E77" s="64"/>
      <c r="F77" s="64"/>
      <c r="G77" s="64"/>
      <c r="H77" s="64"/>
      <c r="I77" s="64"/>
      <c r="J77" s="64"/>
      <c r="K77" s="64"/>
      <c r="L77" s="64"/>
      <c r="M77" s="64"/>
      <c r="N77" s="64"/>
      <c r="O77" s="64"/>
      <c r="P77" s="64"/>
    </row>
    <row r="78" spans="3:17" x14ac:dyDescent="0.35">
      <c r="C78" s="72"/>
      <c r="D78" s="72"/>
      <c r="E78" s="64"/>
      <c r="F78" s="64"/>
      <c r="G78" s="64"/>
      <c r="H78" s="64"/>
      <c r="I78" s="64"/>
      <c r="J78" s="64"/>
      <c r="K78" s="64"/>
      <c r="L78" s="64"/>
      <c r="M78" s="64"/>
      <c r="N78" s="64"/>
      <c r="O78" s="64"/>
      <c r="P78" s="64"/>
    </row>
    <row r="79" spans="3:17" x14ac:dyDescent="0.35">
      <c r="C79" s="64"/>
      <c r="D79" s="64"/>
      <c r="E79" s="64"/>
      <c r="F79" s="64"/>
      <c r="G79" s="64"/>
      <c r="H79" s="64"/>
      <c r="I79" s="64"/>
      <c r="J79" s="64"/>
      <c r="K79" s="64"/>
      <c r="L79" s="64"/>
      <c r="M79" s="64"/>
      <c r="N79" s="64"/>
      <c r="O79" s="64"/>
      <c r="P79" s="64"/>
    </row>
    <row r="80" spans="3:17" x14ac:dyDescent="0.35">
      <c r="C80" s="64"/>
      <c r="D80" s="64"/>
      <c r="E80" s="64"/>
      <c r="F80" s="64"/>
      <c r="G80" s="64"/>
      <c r="H80" s="64"/>
      <c r="I80" s="64"/>
      <c r="J80" s="64"/>
      <c r="K80" s="64"/>
      <c r="L80" s="64"/>
      <c r="M80" s="64"/>
      <c r="N80" s="64"/>
      <c r="O80" s="64"/>
      <c r="P80" s="64"/>
    </row>
    <row r="81" spans="3:16" x14ac:dyDescent="0.35">
      <c r="C81" s="64"/>
      <c r="D81" s="64"/>
      <c r="E81" s="64"/>
      <c r="F81" s="64"/>
      <c r="G81" s="64"/>
      <c r="H81" s="64"/>
      <c r="I81" s="64"/>
      <c r="J81" s="64"/>
      <c r="K81" s="64"/>
      <c r="L81" s="64"/>
      <c r="M81" s="64"/>
      <c r="N81" s="64"/>
      <c r="O81" s="64"/>
      <c r="P81" s="64"/>
    </row>
    <row r="82" spans="3:16" x14ac:dyDescent="0.35">
      <c r="C82" s="64"/>
      <c r="D82" s="64"/>
      <c r="E82" s="64"/>
      <c r="F82" s="64"/>
      <c r="G82" s="64"/>
      <c r="H82" s="64"/>
      <c r="I82" s="64"/>
      <c r="J82" s="64"/>
      <c r="K82" s="64"/>
      <c r="L82" s="64"/>
      <c r="M82" s="64"/>
      <c r="N82" s="64"/>
      <c r="O82" s="64"/>
      <c r="P82" s="64"/>
    </row>
    <row r="83" spans="3:16" x14ac:dyDescent="0.35">
      <c r="C83" s="64"/>
      <c r="D83" s="64"/>
      <c r="E83" s="64"/>
      <c r="F83" s="64"/>
      <c r="G83" s="64"/>
      <c r="H83" s="64"/>
      <c r="I83" s="64"/>
      <c r="J83" s="64"/>
      <c r="K83" s="64"/>
      <c r="L83" s="64"/>
      <c r="M83" s="64"/>
      <c r="N83" s="64"/>
      <c r="O83" s="64"/>
      <c r="P83" s="64"/>
    </row>
    <row r="84" spans="3:16" x14ac:dyDescent="0.35">
      <c r="C84" s="64"/>
      <c r="D84" s="64"/>
      <c r="E84" s="64"/>
      <c r="F84" s="64"/>
      <c r="G84" s="64"/>
      <c r="H84" s="64"/>
      <c r="I84" s="64"/>
      <c r="J84" s="64"/>
      <c r="K84" s="64"/>
      <c r="L84" s="64"/>
      <c r="M84" s="64"/>
      <c r="N84" s="64"/>
      <c r="O84" s="64"/>
      <c r="P84" s="64"/>
    </row>
    <row r="85" spans="3:16" x14ac:dyDescent="0.35">
      <c r="C85" s="64"/>
      <c r="D85" s="64"/>
      <c r="E85" s="64"/>
      <c r="F85" s="64"/>
      <c r="G85" s="64"/>
      <c r="H85" s="64"/>
      <c r="I85" s="64"/>
      <c r="J85" s="64"/>
      <c r="K85" s="64"/>
      <c r="L85" s="64"/>
      <c r="M85" s="64"/>
      <c r="N85" s="64"/>
      <c r="O85" s="64"/>
      <c r="P85" s="64"/>
    </row>
    <row r="86" spans="3:16" x14ac:dyDescent="0.35">
      <c r="C86" s="64"/>
      <c r="D86" s="64"/>
      <c r="E86" s="64"/>
      <c r="F86" s="64"/>
      <c r="G86" s="64"/>
      <c r="H86" s="64"/>
      <c r="I86" s="64"/>
      <c r="J86" s="64"/>
      <c r="K86" s="64"/>
      <c r="L86" s="64"/>
      <c r="M86" s="64"/>
      <c r="N86" s="64"/>
      <c r="O86" s="64"/>
      <c r="P86" s="64"/>
    </row>
  </sheetData>
  <mergeCells count="33">
    <mergeCell ref="C62:D62"/>
    <mergeCell ref="V4:AE4"/>
    <mergeCell ref="B37:J37"/>
    <mergeCell ref="B15:I15"/>
    <mergeCell ref="B14:I14"/>
    <mergeCell ref="B17:C17"/>
    <mergeCell ref="N18:N19"/>
    <mergeCell ref="U15:V15"/>
    <mergeCell ref="B41:D41"/>
    <mergeCell ref="R4:R5"/>
    <mergeCell ref="C60:O60"/>
    <mergeCell ref="C52:E52"/>
    <mergeCell ref="P4:P5"/>
    <mergeCell ref="Q4:Q5"/>
    <mergeCell ref="C46:D46"/>
    <mergeCell ref="B47:E47"/>
    <mergeCell ref="B48:D48"/>
    <mergeCell ref="C43:D43"/>
    <mergeCell ref="C44:D44"/>
    <mergeCell ref="B3:N3"/>
    <mergeCell ref="J4:J5"/>
    <mergeCell ref="O4:O5"/>
    <mergeCell ref="B4:C5"/>
    <mergeCell ref="C45:D45"/>
    <mergeCell ref="B40:E40"/>
    <mergeCell ref="F40:N40"/>
    <mergeCell ref="D4:I4"/>
    <mergeCell ref="D18:I18"/>
    <mergeCell ref="B27:C27"/>
    <mergeCell ref="K4:N4"/>
    <mergeCell ref="C42:D42"/>
    <mergeCell ref="D13:G13"/>
    <mergeCell ref="B13:C13"/>
  </mergeCells>
  <pageMargins left="0.7" right="0.7" top="0.75" bottom="0.75" header="0.3" footer="0.3"/>
  <pageSetup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U52"/>
  <sheetViews>
    <sheetView zoomScale="80" zoomScaleNormal="80" workbookViewId="0">
      <selection activeCell="N6" sqref="N6"/>
    </sheetView>
  </sheetViews>
  <sheetFormatPr defaultRowHeight="14.5" outlineLevelCol="1" x14ac:dyDescent="0.35"/>
  <cols>
    <col min="2" max="2" width="61" customWidth="1"/>
    <col min="3" max="3" width="11.26953125" hidden="1" customWidth="1" outlineLevel="1"/>
    <col min="4" max="8" width="8.7265625" hidden="1" customWidth="1" outlineLevel="1"/>
    <col min="9" max="9" width="26.90625" customWidth="1" collapsed="1"/>
    <col min="10" max="10" width="9.1796875" style="278" bestFit="1" customWidth="1"/>
    <col min="11" max="13" width="9.1796875" bestFit="1" customWidth="1"/>
    <col min="14" max="14" width="9.1796875" style="278" bestFit="1" customWidth="1"/>
    <col min="15" max="15" width="9.1796875" bestFit="1" customWidth="1"/>
    <col min="16" max="16" width="10.7265625" customWidth="1"/>
    <col min="18" max="18" width="14.1796875" customWidth="1"/>
  </cols>
  <sheetData>
    <row r="1" spans="1:20" x14ac:dyDescent="0.35">
      <c r="A1" s="144"/>
      <c r="B1" s="144"/>
      <c r="C1" s="144"/>
      <c r="D1" s="144"/>
      <c r="E1" s="144"/>
      <c r="F1" s="144"/>
      <c r="G1" s="144"/>
      <c r="H1" s="144"/>
      <c r="I1" s="144"/>
      <c r="J1" s="290" t="e">
        <f>1059/I7</f>
        <v>#DIV/0!</v>
      </c>
      <c r="K1" s="144"/>
      <c r="L1" s="144"/>
      <c r="M1" s="144"/>
      <c r="N1" s="279"/>
      <c r="O1" s="144"/>
      <c r="P1" s="144"/>
    </row>
    <row r="2" spans="1:20" ht="15" thickBot="1" x14ac:dyDescent="0.4">
      <c r="A2" s="428" t="s">
        <v>146</v>
      </c>
      <c r="B2" s="428"/>
      <c r="C2" s="428"/>
      <c r="D2" s="428"/>
      <c r="E2" s="428"/>
      <c r="F2" s="428"/>
      <c r="G2" s="428"/>
      <c r="H2" s="428"/>
      <c r="I2" s="428"/>
      <c r="J2" s="428"/>
      <c r="K2" s="428"/>
      <c r="L2" s="428"/>
      <c r="M2" s="428"/>
      <c r="N2" s="428"/>
      <c r="O2" s="428"/>
      <c r="P2" s="428"/>
    </row>
    <row r="3" spans="1:20" x14ac:dyDescent="0.35">
      <c r="A3" s="441" t="s">
        <v>128</v>
      </c>
      <c r="B3" s="441"/>
      <c r="C3" s="442" t="s">
        <v>129</v>
      </c>
      <c r="D3" s="442"/>
      <c r="E3" s="442"/>
      <c r="F3" s="442"/>
      <c r="G3" s="442"/>
      <c r="H3" s="442"/>
      <c r="I3" s="407" t="s">
        <v>153</v>
      </c>
      <c r="J3" s="407" t="s">
        <v>143</v>
      </c>
      <c r="K3" s="407"/>
      <c r="L3" s="407"/>
      <c r="M3" s="407"/>
      <c r="N3" s="435" t="s">
        <v>157</v>
      </c>
      <c r="O3" s="443" t="s">
        <v>156</v>
      </c>
      <c r="P3" s="445" t="s">
        <v>251</v>
      </c>
    </row>
    <row r="4" spans="1:20" x14ac:dyDescent="0.35">
      <c r="A4" s="441"/>
      <c r="B4" s="441"/>
      <c r="C4" s="104" t="s">
        <v>147</v>
      </c>
      <c r="D4" s="104" t="s">
        <v>148</v>
      </c>
      <c r="E4" s="104" t="s">
        <v>149</v>
      </c>
      <c r="F4" s="104" t="s">
        <v>150</v>
      </c>
      <c r="G4" s="87" t="s">
        <v>151</v>
      </c>
      <c r="H4" s="131" t="s">
        <v>152</v>
      </c>
      <c r="I4" s="407"/>
      <c r="J4" s="291" t="s">
        <v>130</v>
      </c>
      <c r="K4" s="167" t="s">
        <v>131</v>
      </c>
      <c r="L4" s="167" t="s">
        <v>154</v>
      </c>
      <c r="M4" s="167" t="s">
        <v>155</v>
      </c>
      <c r="N4" s="435"/>
      <c r="O4" s="444"/>
      <c r="P4" s="446"/>
    </row>
    <row r="5" spans="1:20" ht="16.5" customHeight="1" x14ac:dyDescent="0.35">
      <c r="A5" s="69">
        <v>1</v>
      </c>
      <c r="B5" s="105" t="s">
        <v>308</v>
      </c>
      <c r="C5" s="113"/>
      <c r="D5" s="113"/>
      <c r="E5" s="113"/>
      <c r="F5" s="113"/>
      <c r="G5" s="113"/>
      <c r="H5" s="163"/>
      <c r="I5" s="454">
        <v>0.1</v>
      </c>
      <c r="J5" s="291">
        <f>10%*venituri!K14</f>
        <v>0</v>
      </c>
      <c r="K5" s="291">
        <f>10%*venituri!L14</f>
        <v>3780</v>
      </c>
      <c r="L5" s="291">
        <f>10%*venituri!M14</f>
        <v>5733</v>
      </c>
      <c r="M5" s="291">
        <f>10%*venituri!N14</f>
        <v>3780</v>
      </c>
      <c r="N5" s="291">
        <f>10%*venituri!O14</f>
        <v>13293</v>
      </c>
      <c r="O5" s="291">
        <f>10%*venituri!P14</f>
        <v>15120</v>
      </c>
      <c r="P5" s="291">
        <f>10%*venituri!Q14</f>
        <v>17892</v>
      </c>
      <c r="Q5" s="234"/>
    </row>
    <row r="6" spans="1:20" ht="18" customHeight="1" x14ac:dyDescent="0.35">
      <c r="A6" s="69">
        <v>2</v>
      </c>
      <c r="B6" s="106" t="s">
        <v>309</v>
      </c>
      <c r="C6" s="113"/>
      <c r="D6" s="113"/>
      <c r="E6" s="113"/>
      <c r="F6" s="113"/>
      <c r="G6" s="113"/>
      <c r="H6" s="163"/>
      <c r="I6" s="454">
        <v>0.02</v>
      </c>
      <c r="J6" s="291">
        <f>2%*venituri!K14</f>
        <v>0</v>
      </c>
      <c r="K6" s="291">
        <f>2%*venituri!L14</f>
        <v>756</v>
      </c>
      <c r="L6" s="291">
        <f>2%*venituri!M14</f>
        <v>1146.6000000000001</v>
      </c>
      <c r="M6" s="291">
        <f>2%*venituri!N14</f>
        <v>756</v>
      </c>
      <c r="N6" s="455">
        <f>2%*venituri!O14</f>
        <v>2658.6</v>
      </c>
      <c r="O6" s="291">
        <f>2%*venituri!P14</f>
        <v>3024</v>
      </c>
      <c r="P6" s="291">
        <f>2%*venituri!Q14</f>
        <v>3578.4</v>
      </c>
      <c r="Q6" s="234"/>
    </row>
    <row r="7" spans="1:20" ht="38.5" customHeight="1" x14ac:dyDescent="0.35">
      <c r="A7" s="69">
        <v>3</v>
      </c>
      <c r="B7" s="302" t="s">
        <v>311</v>
      </c>
      <c r="C7" s="78">
        <v>1</v>
      </c>
      <c r="D7" s="78">
        <v>2</v>
      </c>
      <c r="E7" s="78">
        <v>2</v>
      </c>
      <c r="F7" s="78">
        <v>2</v>
      </c>
      <c r="G7" s="78">
        <v>2</v>
      </c>
      <c r="H7" s="164">
        <v>2</v>
      </c>
      <c r="I7" s="190">
        <v>0</v>
      </c>
      <c r="J7" s="280">
        <f>3*3068</f>
        <v>9204</v>
      </c>
      <c r="K7" s="68">
        <f>3068*2*3</f>
        <v>18408</v>
      </c>
      <c r="L7" s="68">
        <f>K7</f>
        <v>18408</v>
      </c>
      <c r="M7" s="68">
        <f>L7</f>
        <v>18408</v>
      </c>
      <c r="N7" s="298">
        <f>SUM(J7:M7)</f>
        <v>64428</v>
      </c>
      <c r="O7" s="68">
        <f>M7*4</f>
        <v>73632</v>
      </c>
      <c r="P7" s="366">
        <f>O7*110%</f>
        <v>80995.200000000012</v>
      </c>
      <c r="Q7" s="234">
        <f>N7/N25</f>
        <v>0.50493310584644946</v>
      </c>
      <c r="T7" s="232">
        <v>3500</v>
      </c>
    </row>
    <row r="8" spans="1:20" ht="22" customHeight="1" x14ac:dyDescent="0.35">
      <c r="A8" s="69">
        <v>4</v>
      </c>
      <c r="B8" s="110" t="s">
        <v>310</v>
      </c>
      <c r="C8" s="78"/>
      <c r="D8" s="78"/>
      <c r="E8" s="78"/>
      <c r="F8" s="78"/>
      <c r="G8" s="78"/>
      <c r="H8" s="164"/>
      <c r="I8" s="190" t="s">
        <v>296</v>
      </c>
      <c r="J8" s="280"/>
      <c r="K8" s="68">
        <f>1500*3</f>
        <v>4500</v>
      </c>
      <c r="L8" s="181">
        <f>K8</f>
        <v>4500</v>
      </c>
      <c r="M8" s="181">
        <f>L8</f>
        <v>4500</v>
      </c>
      <c r="N8" s="298">
        <f>SUM(J8:M8)</f>
        <v>13500</v>
      </c>
      <c r="O8" s="68">
        <f>1500*12</f>
        <v>18000</v>
      </c>
      <c r="P8" s="181">
        <f>O8</f>
        <v>18000</v>
      </c>
      <c r="T8" s="232">
        <v>2500</v>
      </c>
    </row>
    <row r="9" spans="1:20" ht="21" customHeight="1" x14ac:dyDescent="0.35">
      <c r="A9" s="69">
        <v>5</v>
      </c>
      <c r="B9" s="107" t="s">
        <v>132</v>
      </c>
      <c r="C9" s="78"/>
      <c r="D9" s="78"/>
      <c r="E9" s="78"/>
      <c r="F9" s="78"/>
      <c r="G9" s="78"/>
      <c r="H9" s="164"/>
      <c r="I9" s="68"/>
      <c r="J9" s="280">
        <v>0</v>
      </c>
      <c r="K9" s="68"/>
      <c r="L9" s="68"/>
      <c r="M9" s="68"/>
      <c r="N9" s="298">
        <f t="shared" ref="N9:N10" si="0">SUM(J9:M9)</f>
        <v>0</v>
      </c>
      <c r="O9" s="68"/>
      <c r="P9" s="68"/>
      <c r="T9">
        <v>1</v>
      </c>
    </row>
    <row r="10" spans="1:20" s="66" customFormat="1" ht="21" customHeight="1" x14ac:dyDescent="0.35">
      <c r="A10" s="69">
        <v>7</v>
      </c>
      <c r="B10" s="107" t="s">
        <v>314</v>
      </c>
      <c r="C10" s="78"/>
      <c r="D10" s="78"/>
      <c r="E10" s="78"/>
      <c r="F10" s="78"/>
      <c r="G10" s="78"/>
      <c r="H10" s="164"/>
      <c r="I10" s="190"/>
      <c r="J10" s="280">
        <v>3000</v>
      </c>
      <c r="K10" s="68"/>
      <c r="L10" s="181"/>
      <c r="M10" s="181"/>
      <c r="N10" s="298">
        <f t="shared" si="0"/>
        <v>3000</v>
      </c>
      <c r="O10" s="181">
        <v>2500</v>
      </c>
      <c r="P10" s="181">
        <v>2500</v>
      </c>
      <c r="Q10" s="66">
        <f>N10/N25</f>
        <v>2.3511506139246109E-2</v>
      </c>
    </row>
    <row r="11" spans="1:20" ht="20" customHeight="1" x14ac:dyDescent="0.35">
      <c r="A11" s="69">
        <v>8</v>
      </c>
      <c r="B11" s="107" t="s">
        <v>133</v>
      </c>
      <c r="C11" s="78"/>
      <c r="D11" s="78"/>
      <c r="E11" s="78"/>
      <c r="F11" s="78"/>
      <c r="G11" s="78"/>
      <c r="H11" s="164"/>
      <c r="I11" s="68"/>
      <c r="J11" s="280"/>
      <c r="K11" s="68"/>
      <c r="L11" s="68"/>
      <c r="M11" s="69"/>
      <c r="N11" s="298"/>
      <c r="O11" s="68"/>
      <c r="P11" s="68"/>
    </row>
    <row r="12" spans="1:20" ht="14.5" customHeight="1" x14ac:dyDescent="0.35">
      <c r="A12" s="69"/>
      <c r="B12" s="108" t="s">
        <v>134</v>
      </c>
      <c r="C12" s="77"/>
      <c r="D12" s="77"/>
      <c r="E12" s="77"/>
      <c r="F12" s="77"/>
      <c r="G12" s="77"/>
      <c r="H12" s="165"/>
      <c r="I12" s="68"/>
      <c r="J12" s="281">
        <f>SUM(J5:J11)</f>
        <v>12204</v>
      </c>
      <c r="K12" s="125">
        <f t="shared" ref="K12:P12" si="1">SUM(K5:K11)</f>
        <v>27444</v>
      </c>
      <c r="L12" s="125">
        <f t="shared" si="1"/>
        <v>29787.599999999999</v>
      </c>
      <c r="M12" s="125">
        <f t="shared" si="1"/>
        <v>27444</v>
      </c>
      <c r="N12" s="299">
        <f t="shared" si="1"/>
        <v>96879.6</v>
      </c>
      <c r="O12" s="125">
        <f t="shared" si="1"/>
        <v>112276</v>
      </c>
      <c r="P12" s="125">
        <f t="shared" si="1"/>
        <v>122965.6</v>
      </c>
      <c r="Q12" s="312">
        <f>N12/N25</f>
        <v>0.75926177005590256</v>
      </c>
    </row>
    <row r="13" spans="1:20" x14ac:dyDescent="0.35">
      <c r="A13" s="437" t="s">
        <v>135</v>
      </c>
      <c r="B13" s="438"/>
      <c r="C13" s="114"/>
      <c r="D13" s="114"/>
      <c r="E13" s="114"/>
      <c r="F13" s="114"/>
      <c r="G13" s="114"/>
      <c r="H13" s="114"/>
      <c r="I13" s="61"/>
      <c r="J13" s="282"/>
      <c r="K13" s="61"/>
      <c r="L13" s="61"/>
      <c r="M13" s="61"/>
      <c r="N13" s="282"/>
      <c r="O13" s="61"/>
      <c r="P13" s="61"/>
    </row>
    <row r="14" spans="1:20" ht="46" customHeight="1" x14ac:dyDescent="0.35">
      <c r="A14" s="69">
        <v>1</v>
      </c>
      <c r="B14" s="107" t="s">
        <v>312</v>
      </c>
      <c r="C14" s="79"/>
      <c r="D14" s="79"/>
      <c r="E14" s="79"/>
      <c r="F14" s="79"/>
      <c r="G14" s="79"/>
      <c r="H14" s="166"/>
      <c r="I14" s="191" t="s">
        <v>286</v>
      </c>
      <c r="J14" s="280">
        <f>625*3</f>
        <v>1875</v>
      </c>
      <c r="K14" s="68">
        <f>(2500*3)/4</f>
        <v>1875</v>
      </c>
      <c r="L14" s="68">
        <f>K14</f>
        <v>1875</v>
      </c>
      <c r="M14" s="68">
        <f>L14</f>
        <v>1875</v>
      </c>
      <c r="N14" s="298">
        <f>SUM(J14:M14)</f>
        <v>7500</v>
      </c>
      <c r="O14" s="68">
        <f>400*12</f>
        <v>4800</v>
      </c>
      <c r="P14" s="68">
        <f>400*12</f>
        <v>4800</v>
      </c>
    </row>
    <row r="15" spans="1:20" x14ac:dyDescent="0.35">
      <c r="A15" s="69">
        <v>2</v>
      </c>
      <c r="B15" s="107" t="s">
        <v>295</v>
      </c>
      <c r="C15" s="76"/>
      <c r="D15" s="76"/>
      <c r="E15" s="76"/>
      <c r="F15" s="76"/>
      <c r="G15" s="76"/>
      <c r="H15" s="165"/>
      <c r="I15" s="68" t="s">
        <v>277</v>
      </c>
      <c r="J15" s="280"/>
      <c r="K15" s="68">
        <f>100*3</f>
        <v>300</v>
      </c>
      <c r="L15" s="68">
        <f>K15</f>
        <v>300</v>
      </c>
      <c r="M15" s="68">
        <f>L15</f>
        <v>300</v>
      </c>
      <c r="N15" s="298">
        <f>SUM(J15:M15)</f>
        <v>900</v>
      </c>
      <c r="O15" s="68">
        <f>100*12</f>
        <v>1200</v>
      </c>
      <c r="P15" s="68">
        <f>O15</f>
        <v>1200</v>
      </c>
    </row>
    <row r="16" spans="1:20" x14ac:dyDescent="0.35">
      <c r="A16" s="69">
        <v>3</v>
      </c>
      <c r="B16" s="107" t="s">
        <v>168</v>
      </c>
      <c r="C16" s="76"/>
      <c r="D16" s="76"/>
      <c r="E16" s="76"/>
      <c r="F16" s="76"/>
      <c r="G16" s="76"/>
      <c r="H16" s="165"/>
      <c r="I16" s="68" t="s">
        <v>172</v>
      </c>
      <c r="J16" s="280"/>
      <c r="K16" s="68"/>
      <c r="L16" s="68"/>
      <c r="M16" s="68"/>
      <c r="N16" s="298"/>
      <c r="O16" s="68"/>
      <c r="P16" s="68"/>
    </row>
    <row r="17" spans="1:21" ht="28" x14ac:dyDescent="0.35">
      <c r="A17" s="69">
        <v>4</v>
      </c>
      <c r="B17" s="109" t="s">
        <v>169</v>
      </c>
      <c r="C17" s="76"/>
      <c r="D17" s="76"/>
      <c r="E17" s="76"/>
      <c r="F17" s="76"/>
      <c r="G17" s="76"/>
      <c r="H17" s="165"/>
      <c r="I17" s="68" t="s">
        <v>170</v>
      </c>
      <c r="J17" s="280">
        <v>2000</v>
      </c>
      <c r="K17" s="68">
        <v>500</v>
      </c>
      <c r="L17" s="68">
        <v>500</v>
      </c>
      <c r="M17" s="68">
        <v>500</v>
      </c>
      <c r="N17" s="298">
        <f>SUM(J17:M17)</f>
        <v>3500</v>
      </c>
      <c r="O17" s="68">
        <v>2000</v>
      </c>
      <c r="P17" s="68">
        <v>2000</v>
      </c>
    </row>
    <row r="18" spans="1:21" ht="28" x14ac:dyDescent="0.35">
      <c r="A18" s="69">
        <v>5</v>
      </c>
      <c r="B18" s="110" t="s">
        <v>171</v>
      </c>
      <c r="C18" s="76"/>
      <c r="D18" s="76"/>
      <c r="E18" s="76"/>
      <c r="F18" s="76"/>
      <c r="G18" s="76"/>
      <c r="H18" s="165"/>
      <c r="I18" s="191" t="s">
        <v>313</v>
      </c>
      <c r="J18" s="280"/>
      <c r="K18" s="68">
        <f>200*3</f>
        <v>600</v>
      </c>
      <c r="L18" s="68">
        <f>K18</f>
        <v>600</v>
      </c>
      <c r="M18" s="68">
        <f>L18</f>
        <v>600</v>
      </c>
      <c r="N18" s="298">
        <f>SUM(J18:M18)</f>
        <v>1800</v>
      </c>
      <c r="O18" s="68">
        <f>M18*4</f>
        <v>2400</v>
      </c>
      <c r="P18" s="181">
        <f>O18</f>
        <v>2400</v>
      </c>
    </row>
    <row r="19" spans="1:21" ht="28" x14ac:dyDescent="0.35">
      <c r="A19" s="69">
        <v>6</v>
      </c>
      <c r="B19" s="111" t="s">
        <v>287</v>
      </c>
      <c r="C19" s="76"/>
      <c r="D19" s="76"/>
      <c r="E19" s="76"/>
      <c r="F19" s="76"/>
      <c r="G19" s="76"/>
      <c r="H19" s="165"/>
      <c r="I19" s="191" t="s">
        <v>316</v>
      </c>
      <c r="J19" s="280">
        <f>investitia!E52</f>
        <v>1500</v>
      </c>
      <c r="K19" s="68"/>
      <c r="L19" s="68"/>
      <c r="M19" s="68"/>
      <c r="N19" s="298">
        <f>SUM(J19:M19)</f>
        <v>1500</v>
      </c>
      <c r="O19" s="68"/>
      <c r="P19" s="68"/>
    </row>
    <row r="20" spans="1:21" x14ac:dyDescent="0.35">
      <c r="A20" s="69">
        <v>7</v>
      </c>
      <c r="B20" s="111" t="s">
        <v>173</v>
      </c>
      <c r="C20" s="76"/>
      <c r="D20" s="76"/>
      <c r="E20" s="76"/>
      <c r="F20" s="76"/>
      <c r="G20" s="76"/>
      <c r="H20" s="165"/>
      <c r="I20" s="181" t="s">
        <v>315</v>
      </c>
      <c r="J20" s="280"/>
      <c r="K20" s="68"/>
      <c r="L20" s="68"/>
      <c r="M20" s="68"/>
      <c r="N20" s="298"/>
      <c r="O20" s="68"/>
      <c r="P20" s="68"/>
      <c r="Q20">
        <f>P20/12</f>
        <v>0</v>
      </c>
    </row>
    <row r="21" spans="1:21" s="66" customFormat="1" x14ac:dyDescent="0.35">
      <c r="A21" s="69">
        <v>8</v>
      </c>
      <c r="B21" s="111" t="s">
        <v>162</v>
      </c>
      <c r="C21" s="76"/>
      <c r="D21" s="76"/>
      <c r="E21" s="76"/>
      <c r="F21" s="76"/>
      <c r="G21" s="76"/>
      <c r="H21" s="165"/>
      <c r="I21" s="68"/>
      <c r="J21" s="280"/>
      <c r="K21" s="68"/>
      <c r="L21" s="68"/>
      <c r="M21" s="68"/>
      <c r="N21" s="298"/>
      <c r="O21" s="68"/>
      <c r="P21" s="68"/>
    </row>
    <row r="22" spans="1:21" s="66" customFormat="1" x14ac:dyDescent="0.35">
      <c r="A22" s="69"/>
      <c r="B22" s="107" t="s">
        <v>164</v>
      </c>
      <c r="C22" s="76"/>
      <c r="D22" s="76"/>
      <c r="E22" s="76"/>
      <c r="F22" s="76"/>
      <c r="G22" s="76"/>
      <c r="H22" s="165"/>
      <c r="I22" s="68" t="s">
        <v>174</v>
      </c>
      <c r="J22" s="280">
        <f>investitia!N14</f>
        <v>0</v>
      </c>
      <c r="K22" s="280">
        <f>investitia!O14</f>
        <v>4772.5</v>
      </c>
      <c r="L22" s="280">
        <f>investitia!P14</f>
        <v>4772.5</v>
      </c>
      <c r="M22" s="280">
        <f>investitia!Q14</f>
        <v>4772.5</v>
      </c>
      <c r="N22" s="298">
        <f>investitia!R14</f>
        <v>14317.5</v>
      </c>
      <c r="O22" s="280">
        <f>investitia!S14</f>
        <v>18640</v>
      </c>
      <c r="P22" s="280">
        <f>investitia!T14</f>
        <v>18640</v>
      </c>
    </row>
    <row r="23" spans="1:21" ht="28.5" x14ac:dyDescent="0.35">
      <c r="A23" s="69">
        <v>9</v>
      </c>
      <c r="B23" s="107" t="s">
        <v>285</v>
      </c>
      <c r="C23" s="76"/>
      <c r="D23" s="76"/>
      <c r="E23" s="76"/>
      <c r="F23" s="76"/>
      <c r="G23" s="76"/>
      <c r="H23" s="165"/>
      <c r="I23" s="191" t="s">
        <v>175</v>
      </c>
      <c r="J23" s="280">
        <f>investitia!C59</f>
        <v>1200</v>
      </c>
      <c r="K23" s="68"/>
      <c r="L23" s="68"/>
      <c r="M23" s="68"/>
      <c r="N23" s="298">
        <f>J23</f>
        <v>1200</v>
      </c>
      <c r="O23" s="68"/>
      <c r="P23" s="68"/>
    </row>
    <row r="24" spans="1:21" ht="15" thickBot="1" x14ac:dyDescent="0.4">
      <c r="A24" s="169"/>
      <c r="B24" s="170" t="s">
        <v>136</v>
      </c>
      <c r="C24" s="171"/>
      <c r="D24" s="171"/>
      <c r="E24" s="171"/>
      <c r="F24" s="171"/>
      <c r="G24" s="171"/>
      <c r="H24" s="172"/>
      <c r="I24" s="173"/>
      <c r="J24" s="283">
        <f t="shared" ref="J24:P24" si="2">SUM(J14:J23)</f>
        <v>6575</v>
      </c>
      <c r="K24" s="174">
        <f t="shared" si="2"/>
        <v>8047.5</v>
      </c>
      <c r="L24" s="174">
        <f t="shared" si="2"/>
        <v>8047.5</v>
      </c>
      <c r="M24" s="174">
        <f t="shared" si="2"/>
        <v>8047.5</v>
      </c>
      <c r="N24" s="300">
        <f t="shared" si="2"/>
        <v>30717.5</v>
      </c>
      <c r="O24" s="174">
        <f t="shared" si="2"/>
        <v>29040</v>
      </c>
      <c r="P24" s="174">
        <f t="shared" si="2"/>
        <v>29040</v>
      </c>
      <c r="Q24" s="312">
        <f>N24/N25</f>
        <v>0.24073822994409746</v>
      </c>
    </row>
    <row r="25" spans="1:21" ht="15" thickBot="1" x14ac:dyDescent="0.4">
      <c r="A25" s="439" t="s">
        <v>0</v>
      </c>
      <c r="B25" s="440"/>
      <c r="C25" s="440"/>
      <c r="D25" s="440"/>
      <c r="E25" s="440"/>
      <c r="F25" s="440"/>
      <c r="G25" s="440"/>
      <c r="H25" s="440"/>
      <c r="I25" s="440"/>
      <c r="J25" s="284">
        <f t="shared" ref="J25:P25" si="3">J12+J24</f>
        <v>18779</v>
      </c>
      <c r="K25" s="175">
        <f t="shared" si="3"/>
        <v>35491.5</v>
      </c>
      <c r="L25" s="175">
        <f t="shared" si="3"/>
        <v>37835.1</v>
      </c>
      <c r="M25" s="175">
        <f t="shared" si="3"/>
        <v>35491.5</v>
      </c>
      <c r="N25" s="284">
        <f t="shared" si="3"/>
        <v>127597.1</v>
      </c>
      <c r="O25" s="175">
        <f t="shared" si="3"/>
        <v>141316</v>
      </c>
      <c r="P25" s="176">
        <f t="shared" si="3"/>
        <v>152005.6</v>
      </c>
      <c r="R25" s="168">
        <f>N25+O25+P25</f>
        <v>420918.69999999995</v>
      </c>
    </row>
    <row r="26" spans="1:21" x14ac:dyDescent="0.35">
      <c r="A26" s="88"/>
      <c r="B26" s="88"/>
      <c r="C26" s="88"/>
      <c r="D26" s="88"/>
      <c r="E26" s="88"/>
      <c r="F26" s="88"/>
      <c r="G26" s="88"/>
      <c r="H26" s="88"/>
      <c r="I26" s="88"/>
      <c r="J26" s="289"/>
      <c r="K26" s="88"/>
      <c r="L26" s="88"/>
      <c r="M26" s="89"/>
      <c r="N26" s="285"/>
      <c r="O26" s="89"/>
      <c r="P26" s="89"/>
      <c r="Q26" s="64"/>
    </row>
    <row r="27" spans="1:21" x14ac:dyDescent="0.35">
      <c r="A27" s="88"/>
      <c r="B27" s="88"/>
      <c r="C27" s="88"/>
      <c r="D27" s="88"/>
      <c r="E27" s="88"/>
      <c r="F27" s="88"/>
      <c r="G27" s="88"/>
      <c r="H27" s="88"/>
      <c r="I27" s="88"/>
      <c r="J27" s="289"/>
      <c r="K27" s="88"/>
      <c r="L27" s="88"/>
      <c r="M27" s="89"/>
      <c r="N27" s="285"/>
      <c r="O27" s="89"/>
      <c r="P27" s="89"/>
      <c r="Q27" s="64"/>
    </row>
    <row r="28" spans="1:21" x14ac:dyDescent="0.35">
      <c r="A28" s="405"/>
      <c r="B28" s="405"/>
      <c r="C28" s="405"/>
      <c r="D28" s="405"/>
      <c r="E28" s="154"/>
      <c r="F28" s="154"/>
      <c r="G28" s="154"/>
      <c r="H28" s="154"/>
      <c r="I28" s="154"/>
      <c r="J28" s="286"/>
      <c r="K28" s="154"/>
      <c r="L28" s="154"/>
      <c r="M28" s="154" t="s">
        <v>256</v>
      </c>
      <c r="N28" s="286" t="s">
        <v>257</v>
      </c>
      <c r="O28" s="154" t="s">
        <v>274</v>
      </c>
      <c r="P28" s="89"/>
      <c r="Q28" s="64"/>
      <c r="S28" s="154" t="s">
        <v>256</v>
      </c>
      <c r="T28" s="286" t="s">
        <v>257</v>
      </c>
      <c r="U28" s="154" t="s">
        <v>274</v>
      </c>
    </row>
    <row r="29" spans="1:21" ht="14.5" customHeight="1" x14ac:dyDescent="0.35">
      <c r="A29" s="154"/>
      <c r="B29" s="193"/>
      <c r="C29" s="193"/>
      <c r="D29" s="194"/>
      <c r="E29" s="195"/>
      <c r="F29" s="196"/>
      <c r="G29" s="196"/>
      <c r="H29" s="196"/>
      <c r="I29" s="197"/>
      <c r="J29" s="287"/>
      <c r="K29" s="197"/>
      <c r="L29" s="197" t="s">
        <v>275</v>
      </c>
      <c r="M29" s="197">
        <f t="shared" ref="M29:P29" si="4">N12</f>
        <v>96879.6</v>
      </c>
      <c r="N29" s="287">
        <f t="shared" si="4"/>
        <v>112276</v>
      </c>
      <c r="O29" s="197">
        <f t="shared" si="4"/>
        <v>122965.6</v>
      </c>
      <c r="P29" s="192">
        <f t="shared" si="4"/>
        <v>0.75926177005590256</v>
      </c>
      <c r="Q29" s="64"/>
      <c r="R29" t="s">
        <v>284</v>
      </c>
      <c r="S29" s="168">
        <f>N25</f>
        <v>127597.1</v>
      </c>
      <c r="T29" s="168">
        <f t="shared" ref="T29:U29" si="5">O25</f>
        <v>141316</v>
      </c>
      <c r="U29" s="168">
        <f t="shared" si="5"/>
        <v>152005.6</v>
      </c>
    </row>
    <row r="30" spans="1:21" ht="26" x14ac:dyDescent="0.35">
      <c r="A30" s="88"/>
      <c r="B30" s="436"/>
      <c r="C30" s="436"/>
      <c r="D30" s="198"/>
      <c r="E30" s="199"/>
      <c r="F30" s="199"/>
      <c r="G30" s="199"/>
      <c r="H30" s="199"/>
      <c r="I30" s="198"/>
      <c r="J30" s="288"/>
      <c r="K30" s="198"/>
      <c r="L30" s="198" t="s">
        <v>276</v>
      </c>
      <c r="M30" s="198">
        <f t="shared" ref="M30:P30" si="6">N24</f>
        <v>30717.5</v>
      </c>
      <c r="N30" s="288">
        <f t="shared" si="6"/>
        <v>29040</v>
      </c>
      <c r="O30" s="198">
        <f t="shared" si="6"/>
        <v>29040</v>
      </c>
      <c r="P30" s="158">
        <f t="shared" si="6"/>
        <v>0.24073822994409746</v>
      </c>
      <c r="Q30" s="64"/>
    </row>
    <row r="31" spans="1:21" x14ac:dyDescent="0.35">
      <c r="A31" s="88"/>
      <c r="B31" s="436"/>
      <c r="C31" s="436"/>
      <c r="D31" s="198"/>
      <c r="E31" s="198"/>
      <c r="F31" s="198"/>
      <c r="G31" s="198"/>
      <c r="H31" s="198"/>
      <c r="I31" s="198"/>
      <c r="J31" s="288"/>
      <c r="K31" s="198"/>
      <c r="L31" s="198"/>
      <c r="M31" s="198">
        <f t="shared" ref="M31:P31" si="7">N25</f>
        <v>127597.1</v>
      </c>
      <c r="N31" s="288">
        <f t="shared" si="7"/>
        <v>141316</v>
      </c>
      <c r="O31" s="198">
        <f t="shared" si="7"/>
        <v>152005.6</v>
      </c>
      <c r="P31" s="188">
        <f t="shared" si="7"/>
        <v>0</v>
      </c>
      <c r="Q31" s="64"/>
    </row>
    <row r="32" spans="1:21" x14ac:dyDescent="0.35">
      <c r="A32" s="88"/>
      <c r="B32" s="404"/>
      <c r="C32" s="404"/>
      <c r="D32" s="88"/>
      <c r="E32" s="88"/>
      <c r="F32" s="88"/>
      <c r="G32" s="88"/>
      <c r="H32" s="88"/>
      <c r="I32" s="88"/>
      <c r="J32" s="289"/>
      <c r="K32" s="88"/>
      <c r="L32" s="88"/>
      <c r="M32" s="88"/>
      <c r="N32" s="285"/>
      <c r="O32" s="89"/>
      <c r="P32" s="89"/>
      <c r="Q32" s="64"/>
    </row>
    <row r="33" spans="1:17" x14ac:dyDescent="0.35">
      <c r="A33" s="88"/>
      <c r="B33" s="404"/>
      <c r="C33" s="404"/>
      <c r="D33" s="88"/>
      <c r="E33" s="88"/>
      <c r="F33" s="88"/>
      <c r="G33" s="88"/>
      <c r="H33" s="88"/>
      <c r="I33" s="88"/>
      <c r="J33" s="289"/>
      <c r="K33" s="88"/>
      <c r="L33" s="88"/>
      <c r="M33" s="88"/>
      <c r="N33" s="285"/>
      <c r="O33" s="89"/>
      <c r="P33" s="89"/>
      <c r="Q33" s="64"/>
    </row>
    <row r="34" spans="1:17" x14ac:dyDescent="0.35">
      <c r="A34" s="88"/>
      <c r="B34" s="404"/>
      <c r="C34" s="404"/>
      <c r="D34" s="88"/>
      <c r="E34" s="88"/>
      <c r="F34" s="88"/>
      <c r="G34" s="88"/>
      <c r="H34" s="88"/>
      <c r="I34" s="88"/>
      <c r="J34" s="289"/>
      <c r="K34" s="88"/>
      <c r="L34" s="88"/>
      <c r="M34" s="154" t="s">
        <v>256</v>
      </c>
      <c r="N34" s="286" t="s">
        <v>257</v>
      </c>
      <c r="O34" s="154" t="s">
        <v>274</v>
      </c>
      <c r="P34" s="89"/>
      <c r="Q34" s="64"/>
    </row>
    <row r="35" spans="1:17" x14ac:dyDescent="0.35">
      <c r="A35" s="154"/>
      <c r="B35" s="154"/>
      <c r="C35" s="154"/>
      <c r="D35" s="154"/>
      <c r="E35" s="88"/>
      <c r="F35" s="88"/>
      <c r="G35" s="88"/>
      <c r="H35" s="88"/>
      <c r="I35" s="88"/>
      <c r="J35" s="289"/>
      <c r="K35" s="88"/>
      <c r="L35" s="88" t="s">
        <v>283</v>
      </c>
      <c r="M35" s="88">
        <f>N7</f>
        <v>64428</v>
      </c>
      <c r="N35" s="305">
        <f t="shared" ref="N35:O35" si="8">O7</f>
        <v>73632</v>
      </c>
      <c r="O35" s="305">
        <f t="shared" si="8"/>
        <v>80995.200000000012</v>
      </c>
      <c r="P35" s="89"/>
      <c r="Q35" s="64"/>
    </row>
    <row r="36" spans="1:17" x14ac:dyDescent="0.35">
      <c r="A36" s="154"/>
      <c r="B36" s="154"/>
      <c r="C36" s="154" t="s">
        <v>143</v>
      </c>
      <c r="D36" s="154" t="s">
        <v>272</v>
      </c>
      <c r="E36" s="154" t="s">
        <v>251</v>
      </c>
      <c r="F36" s="88"/>
      <c r="G36" s="88"/>
      <c r="H36" s="88"/>
      <c r="I36" s="88"/>
      <c r="J36" s="289"/>
      <c r="K36" s="88"/>
      <c r="L36" s="88"/>
      <c r="M36" s="88"/>
      <c r="N36" s="289"/>
      <c r="O36" s="89"/>
      <c r="P36" s="89"/>
      <c r="Q36" s="64"/>
    </row>
    <row r="37" spans="1:17" x14ac:dyDescent="0.35">
      <c r="A37" s="88"/>
      <c r="B37" s="193"/>
      <c r="C37" s="193">
        <f>M29</f>
        <v>96879.6</v>
      </c>
      <c r="D37" s="193">
        <f t="shared" ref="D37:E39" si="9">N29</f>
        <v>112276</v>
      </c>
      <c r="E37" s="193">
        <f t="shared" si="9"/>
        <v>122965.6</v>
      </c>
      <c r="F37" s="88"/>
      <c r="G37" s="88"/>
      <c r="H37" s="88"/>
      <c r="I37" s="88"/>
      <c r="J37" s="289"/>
      <c r="K37" s="88"/>
      <c r="L37" s="88"/>
      <c r="M37" s="89"/>
      <c r="N37" s="285"/>
      <c r="O37" s="89"/>
      <c r="P37" s="89"/>
      <c r="Q37" s="64"/>
    </row>
    <row r="38" spans="1:17" x14ac:dyDescent="0.35">
      <c r="A38" s="88"/>
      <c r="B38" s="236"/>
      <c r="C38" s="193">
        <f t="shared" ref="C38:C39" si="10">M30</f>
        <v>30717.5</v>
      </c>
      <c r="D38" s="193">
        <f t="shared" si="9"/>
        <v>29040</v>
      </c>
      <c r="E38" s="193">
        <f t="shared" si="9"/>
        <v>29040</v>
      </c>
      <c r="F38" s="88"/>
      <c r="G38" s="88"/>
      <c r="H38" s="88"/>
      <c r="I38" s="88"/>
      <c r="J38" s="289"/>
      <c r="K38" s="88"/>
      <c r="L38" s="88"/>
      <c r="M38" s="89"/>
      <c r="N38" s="285"/>
      <c r="O38" s="89"/>
      <c r="P38" s="89"/>
      <c r="Q38" s="64"/>
    </row>
    <row r="39" spans="1:17" x14ac:dyDescent="0.35">
      <c r="B39" s="236"/>
      <c r="C39" s="193">
        <f t="shared" si="10"/>
        <v>127597.1</v>
      </c>
      <c r="D39" s="193">
        <f t="shared" si="9"/>
        <v>141316</v>
      </c>
      <c r="E39" s="193">
        <f t="shared" si="9"/>
        <v>152005.6</v>
      </c>
    </row>
    <row r="48" spans="1:17" x14ac:dyDescent="0.35">
      <c r="I48" s="278"/>
      <c r="K48" s="278"/>
      <c r="L48" s="278"/>
      <c r="M48" s="278"/>
      <c r="O48" s="278"/>
    </row>
    <row r="49" spans="9:15" x14ac:dyDescent="0.35">
      <c r="I49" s="278"/>
      <c r="K49" s="278"/>
      <c r="L49" s="278"/>
      <c r="M49" s="278"/>
      <c r="O49" s="278"/>
    </row>
    <row r="50" spans="9:15" x14ac:dyDescent="0.35">
      <c r="I50" s="278"/>
      <c r="K50" s="278"/>
      <c r="L50" s="278"/>
      <c r="M50" s="278"/>
      <c r="O50" s="278"/>
    </row>
    <row r="51" spans="9:15" x14ac:dyDescent="0.35">
      <c r="I51" s="278"/>
      <c r="K51" s="278"/>
      <c r="L51" s="278"/>
      <c r="M51" s="278"/>
      <c r="O51" s="278"/>
    </row>
    <row r="52" spans="9:15" x14ac:dyDescent="0.35">
      <c r="I52" s="278"/>
      <c r="K52" s="278"/>
      <c r="L52" s="278"/>
      <c r="M52" s="278"/>
      <c r="O52" s="278"/>
    </row>
  </sheetData>
  <mergeCells count="16">
    <mergeCell ref="B32:C32"/>
    <mergeCell ref="B33:C33"/>
    <mergeCell ref="B34:C34"/>
    <mergeCell ref="A2:P2"/>
    <mergeCell ref="J3:M3"/>
    <mergeCell ref="N3:N4"/>
    <mergeCell ref="B31:C31"/>
    <mergeCell ref="A13:B13"/>
    <mergeCell ref="A25:I25"/>
    <mergeCell ref="A28:D28"/>
    <mergeCell ref="B30:C30"/>
    <mergeCell ref="A3:B4"/>
    <mergeCell ref="C3:H3"/>
    <mergeCell ref="I3:I4"/>
    <mergeCell ref="O3:O4"/>
    <mergeCell ref="P3:P4"/>
  </mergeCells>
  <pageMargins left="0.7" right="0.7" top="0.75" bottom="0.75" header="0.3" footer="0.3"/>
  <pageSetup scale="7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FN - diasp</vt:lpstr>
      <vt:lpstr>SCV - diasp</vt:lpstr>
      <vt:lpstr>an 1</vt:lpstr>
      <vt:lpstr>investitia</vt:lpstr>
      <vt:lpstr>venituri</vt:lpstr>
      <vt:lpstr>cheltuieli</vt:lpstr>
      <vt:lpstr>cheltuieli!Print_Area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ElenaMiron</dc:creator>
  <cp:lastModifiedBy>Maria Doiciu</cp:lastModifiedBy>
  <cp:lastPrinted>2018-11-13T22:59:04Z</cp:lastPrinted>
  <dcterms:created xsi:type="dcterms:W3CDTF">2018-03-15T20:08:52Z</dcterms:created>
  <dcterms:modified xsi:type="dcterms:W3CDTF">2018-11-18T20:31:14Z</dcterms:modified>
</cp:coreProperties>
</file>